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66" i="1"/>
  <c r="AN66" i="1" s="1"/>
  <c r="AE66" i="1"/>
  <c r="H66" i="1" s="1"/>
  <c r="AA66" i="1"/>
  <c r="Z66" i="1"/>
  <c r="O66" i="1"/>
  <c r="L66" i="1"/>
  <c r="J66" i="1"/>
  <c r="AB66" i="1" s="1"/>
  <c r="AF65" i="1"/>
  <c r="AN65" i="1" s="1"/>
  <c r="AE65" i="1"/>
  <c r="AM65" i="1" s="1"/>
  <c r="AA65" i="1"/>
  <c r="Z65" i="1"/>
  <c r="O65" i="1"/>
  <c r="L65" i="1"/>
  <c r="J65" i="1"/>
  <c r="AB65" i="1" s="1"/>
  <c r="H65" i="1"/>
  <c r="AF64" i="1"/>
  <c r="AN64" i="1" s="1"/>
  <c r="AE64" i="1"/>
  <c r="H64" i="1" s="1"/>
  <c r="I64" i="1" s="1"/>
  <c r="AB64" i="1"/>
  <c r="AA64" i="1"/>
  <c r="Z64" i="1"/>
  <c r="O64" i="1"/>
  <c r="L64" i="1"/>
  <c r="J64" i="1"/>
  <c r="AF63" i="1"/>
  <c r="AN63" i="1" s="1"/>
  <c r="AE63" i="1"/>
  <c r="AM63" i="1" s="1"/>
  <c r="AA63" i="1"/>
  <c r="Z63" i="1"/>
  <c r="O63" i="1"/>
  <c r="L63" i="1"/>
  <c r="J63" i="1"/>
  <c r="AB63" i="1" s="1"/>
  <c r="H63" i="1"/>
  <c r="I63" i="1" s="1"/>
  <c r="AF62" i="1"/>
  <c r="AN62" i="1" s="1"/>
  <c r="AE62" i="1"/>
  <c r="H62" i="1" s="1"/>
  <c r="AA62" i="1"/>
  <c r="Z62" i="1"/>
  <c r="O62" i="1"/>
  <c r="L62" i="1"/>
  <c r="J62" i="1"/>
  <c r="AB62" i="1" s="1"/>
  <c r="AF61" i="1"/>
  <c r="AN61" i="1" s="1"/>
  <c r="AE61" i="1"/>
  <c r="AM61" i="1" s="1"/>
  <c r="AA61" i="1"/>
  <c r="Z61" i="1"/>
  <c r="O61" i="1"/>
  <c r="L61" i="1"/>
  <c r="J61" i="1"/>
  <c r="AB61" i="1" s="1"/>
  <c r="AF60" i="1"/>
  <c r="AN60" i="1" s="1"/>
  <c r="AE60" i="1"/>
  <c r="H60" i="1" s="1"/>
  <c r="AA60" i="1"/>
  <c r="Z60" i="1"/>
  <c r="O60" i="1"/>
  <c r="L60" i="1"/>
  <c r="J60" i="1"/>
  <c r="AB60" i="1" s="1"/>
  <c r="AF58" i="1"/>
  <c r="AN58" i="1" s="1"/>
  <c r="AE58" i="1"/>
  <c r="AM58" i="1" s="1"/>
  <c r="AA58" i="1"/>
  <c r="Z58" i="1"/>
  <c r="O58" i="1"/>
  <c r="L58" i="1"/>
  <c r="J58" i="1"/>
  <c r="AB58" i="1" s="1"/>
  <c r="H58" i="1"/>
  <c r="AF57" i="1"/>
  <c r="AN57" i="1" s="1"/>
  <c r="AE57" i="1"/>
  <c r="H57" i="1" s="1"/>
  <c r="AA57" i="1"/>
  <c r="Z57" i="1"/>
  <c r="O57" i="1"/>
  <c r="L57" i="1"/>
  <c r="J57" i="1"/>
  <c r="AB57" i="1" s="1"/>
  <c r="AF56" i="1"/>
  <c r="AN56" i="1" s="1"/>
  <c r="AE56" i="1"/>
  <c r="AM56" i="1" s="1"/>
  <c r="AA56" i="1"/>
  <c r="Z56" i="1"/>
  <c r="O56" i="1"/>
  <c r="L56" i="1"/>
  <c r="J56" i="1"/>
  <c r="AB56" i="1" s="1"/>
  <c r="AF54" i="1"/>
  <c r="AN54" i="1" s="1"/>
  <c r="AE54" i="1"/>
  <c r="AM54" i="1" s="1"/>
  <c r="AA54" i="1"/>
  <c r="Z54" i="1"/>
  <c r="O54" i="1"/>
  <c r="L54" i="1"/>
  <c r="J54" i="1"/>
  <c r="AB54" i="1" s="1"/>
  <c r="AF52" i="1"/>
  <c r="AN52" i="1" s="1"/>
  <c r="AE52" i="1"/>
  <c r="AM52" i="1" s="1"/>
  <c r="AA52" i="1"/>
  <c r="Z52" i="1"/>
  <c r="O52" i="1"/>
  <c r="L52" i="1"/>
  <c r="J52" i="1"/>
  <c r="AB52" i="1" s="1"/>
  <c r="AF50" i="1"/>
  <c r="AN50" i="1" s="1"/>
  <c r="AE50" i="1"/>
  <c r="H50" i="1" s="1"/>
  <c r="AA50" i="1"/>
  <c r="Z50" i="1"/>
  <c r="O50" i="1"/>
  <c r="L50" i="1"/>
  <c r="J50" i="1"/>
  <c r="AB50" i="1" s="1"/>
  <c r="AF48" i="1"/>
  <c r="AN48" i="1" s="1"/>
  <c r="AE48" i="1"/>
  <c r="AM48" i="1" s="1"/>
  <c r="AA48" i="1"/>
  <c r="Z48" i="1"/>
  <c r="O48" i="1"/>
  <c r="L48" i="1"/>
  <c r="J48" i="1"/>
  <c r="AB48" i="1" s="1"/>
  <c r="H48" i="1"/>
  <c r="I48" i="1" s="1"/>
  <c r="AF46" i="1"/>
  <c r="AN46" i="1" s="1"/>
  <c r="AE46" i="1"/>
  <c r="H46" i="1" s="1"/>
  <c r="AA46" i="1"/>
  <c r="Z46" i="1"/>
  <c r="O46" i="1"/>
  <c r="L46" i="1"/>
  <c r="J46" i="1"/>
  <c r="AB46" i="1" s="1"/>
  <c r="AF43" i="1"/>
  <c r="AN43" i="1" s="1"/>
  <c r="AE43" i="1"/>
  <c r="AM43" i="1" s="1"/>
  <c r="AA43" i="1"/>
  <c r="Z43" i="1"/>
  <c r="O43" i="1"/>
  <c r="L43" i="1"/>
  <c r="L42" i="1" s="1"/>
  <c r="J43" i="1"/>
  <c r="AB43" i="1" s="1"/>
  <c r="W42" i="1"/>
  <c r="V42" i="1"/>
  <c r="U42" i="1"/>
  <c r="T42" i="1"/>
  <c r="S42" i="1"/>
  <c r="R42" i="1"/>
  <c r="AF40" i="1"/>
  <c r="AN40" i="1" s="1"/>
  <c r="AE40" i="1"/>
  <c r="AM40" i="1" s="1"/>
  <c r="AA40" i="1"/>
  <c r="Z40" i="1"/>
  <c r="O40" i="1"/>
  <c r="L40" i="1"/>
  <c r="J40" i="1"/>
  <c r="AB40" i="1" s="1"/>
  <c r="AF38" i="1"/>
  <c r="AN38" i="1" s="1"/>
  <c r="AE38" i="1"/>
  <c r="AM38" i="1" s="1"/>
  <c r="AA38" i="1"/>
  <c r="Z38" i="1"/>
  <c r="O38" i="1"/>
  <c r="L38" i="1"/>
  <c r="J38" i="1"/>
  <c r="AB38" i="1" s="1"/>
  <c r="H38" i="1"/>
  <c r="I38" i="1" s="1"/>
  <c r="AF36" i="1"/>
  <c r="AN36" i="1" s="1"/>
  <c r="AE36" i="1"/>
  <c r="AM36" i="1" s="1"/>
  <c r="AA36" i="1"/>
  <c r="Z36" i="1"/>
  <c r="O36" i="1"/>
  <c r="L36" i="1"/>
  <c r="J36" i="1"/>
  <c r="AB36" i="1" s="1"/>
  <c r="AF35" i="1"/>
  <c r="AN35" i="1" s="1"/>
  <c r="AE35" i="1"/>
  <c r="AM35" i="1" s="1"/>
  <c r="AA35" i="1"/>
  <c r="Z35" i="1"/>
  <c r="O35" i="1"/>
  <c r="L35" i="1"/>
  <c r="J35" i="1"/>
  <c r="AB35" i="1" s="1"/>
  <c r="AF34" i="1"/>
  <c r="AN34" i="1" s="1"/>
  <c r="AE34" i="1"/>
  <c r="AM34" i="1" s="1"/>
  <c r="AA34" i="1"/>
  <c r="Z34" i="1"/>
  <c r="O34" i="1"/>
  <c r="L34" i="1"/>
  <c r="J34" i="1"/>
  <c r="AB34" i="1" s="1"/>
  <c r="H34" i="1"/>
  <c r="I34" i="1" s="1"/>
  <c r="AF32" i="1"/>
  <c r="AN32" i="1" s="1"/>
  <c r="AE32" i="1"/>
  <c r="AM32" i="1" s="1"/>
  <c r="AA32" i="1"/>
  <c r="Z32" i="1"/>
  <c r="O32" i="1"/>
  <c r="L32" i="1"/>
  <c r="J32" i="1"/>
  <c r="AB32" i="1" s="1"/>
  <c r="AF31" i="1"/>
  <c r="AN31" i="1" s="1"/>
  <c r="AE31" i="1"/>
  <c r="AM31" i="1" s="1"/>
  <c r="AA31" i="1"/>
  <c r="Z31" i="1"/>
  <c r="O31" i="1"/>
  <c r="L31" i="1"/>
  <c r="J31" i="1"/>
  <c r="AB31" i="1" s="1"/>
  <c r="AF29" i="1"/>
  <c r="AN29" i="1" s="1"/>
  <c r="AE29" i="1"/>
  <c r="AM29" i="1" s="1"/>
  <c r="AA29" i="1"/>
  <c r="Z29" i="1"/>
  <c r="O29" i="1"/>
  <c r="L29" i="1"/>
  <c r="J29" i="1"/>
  <c r="AB29" i="1" s="1"/>
  <c r="H29" i="1"/>
  <c r="I29" i="1" s="1"/>
  <c r="AF27" i="1"/>
  <c r="AN27" i="1" s="1"/>
  <c r="AE27" i="1"/>
  <c r="AM27" i="1" s="1"/>
  <c r="AA27" i="1"/>
  <c r="Z27" i="1"/>
  <c r="O27" i="1"/>
  <c r="L27" i="1"/>
  <c r="L26" i="1" s="1"/>
  <c r="J27" i="1"/>
  <c r="AB27" i="1" s="1"/>
  <c r="X26" i="1"/>
  <c r="W26" i="1"/>
  <c r="V26" i="1"/>
  <c r="U26" i="1"/>
  <c r="T26" i="1"/>
  <c r="S26" i="1"/>
  <c r="R26" i="1"/>
  <c r="AF25" i="1"/>
  <c r="AN25" i="1" s="1"/>
  <c r="AE25" i="1"/>
  <c r="H25" i="1" s="1"/>
  <c r="AA25" i="1"/>
  <c r="AJ24" i="1" s="1"/>
  <c r="Z25" i="1"/>
  <c r="AI24" i="1" s="1"/>
  <c r="O25" i="1"/>
  <c r="P24" i="1" s="1"/>
  <c r="L25" i="1"/>
  <c r="L24" i="1" s="1"/>
  <c r="J25" i="1"/>
  <c r="AB25" i="1" s="1"/>
  <c r="AK24" i="1" s="1"/>
  <c r="X24" i="1"/>
  <c r="W24" i="1"/>
  <c r="V24" i="1"/>
  <c r="U24" i="1"/>
  <c r="T24" i="1"/>
  <c r="S24" i="1"/>
  <c r="R24" i="1"/>
  <c r="AF22" i="1"/>
  <c r="AN22" i="1" s="1"/>
  <c r="AE22" i="1"/>
  <c r="H22" i="1" s="1"/>
  <c r="AA22" i="1"/>
  <c r="AJ21" i="1" s="1"/>
  <c r="Z22" i="1"/>
  <c r="AI21" i="1" s="1"/>
  <c r="O22" i="1"/>
  <c r="P21" i="1" s="1"/>
  <c r="L22" i="1"/>
  <c r="J22" i="1"/>
  <c r="AB22" i="1" s="1"/>
  <c r="AK21" i="1" s="1"/>
  <c r="X21" i="1"/>
  <c r="W21" i="1"/>
  <c r="V21" i="1"/>
  <c r="U21" i="1"/>
  <c r="T21" i="1"/>
  <c r="S21" i="1"/>
  <c r="R21" i="1"/>
  <c r="L21" i="1"/>
  <c r="AF19" i="1"/>
  <c r="AN19" i="1" s="1"/>
  <c r="AE19" i="1"/>
  <c r="H19" i="1" s="1"/>
  <c r="AA19" i="1"/>
  <c r="AJ18" i="1" s="1"/>
  <c r="Z19" i="1"/>
  <c r="AI18" i="1" s="1"/>
  <c r="L19" i="1"/>
  <c r="J19" i="1"/>
  <c r="AB19" i="1" s="1"/>
  <c r="AK18" i="1" s="1"/>
  <c r="X18" i="1"/>
  <c r="W18" i="1"/>
  <c r="V18" i="1"/>
  <c r="U18" i="1"/>
  <c r="T18" i="1"/>
  <c r="S18" i="1"/>
  <c r="R18" i="1"/>
  <c r="L18" i="1"/>
  <c r="AF16" i="1"/>
  <c r="AN16" i="1" s="1"/>
  <c r="AE16" i="1"/>
  <c r="AM16" i="1" s="1"/>
  <c r="AA16" i="1"/>
  <c r="Z16" i="1"/>
  <c r="O16" i="1"/>
  <c r="L16" i="1"/>
  <c r="J16" i="1"/>
  <c r="AB16" i="1" s="1"/>
  <c r="H16" i="1"/>
  <c r="I16" i="1" s="1"/>
  <c r="AF14" i="1"/>
  <c r="AN14" i="1" s="1"/>
  <c r="AE14" i="1"/>
  <c r="AM14" i="1" s="1"/>
  <c r="AA14" i="1"/>
  <c r="Z14" i="1"/>
  <c r="O14" i="1"/>
  <c r="L14" i="1"/>
  <c r="J14" i="1"/>
  <c r="AB14" i="1" s="1"/>
  <c r="AF12" i="1"/>
  <c r="AN12" i="1" s="1"/>
  <c r="AE12" i="1"/>
  <c r="AM12" i="1" s="1"/>
  <c r="AA12" i="1"/>
  <c r="Z12" i="1"/>
  <c r="O12" i="1"/>
  <c r="L12" i="1"/>
  <c r="J12" i="1"/>
  <c r="AB12" i="1" s="1"/>
  <c r="AF10" i="1"/>
  <c r="AN10" i="1" s="1"/>
  <c r="AE10" i="1"/>
  <c r="AM10" i="1" s="1"/>
  <c r="AA10" i="1"/>
  <c r="Z10" i="1"/>
  <c r="O10" i="1"/>
  <c r="L10" i="1"/>
  <c r="L9" i="1" s="1"/>
  <c r="J10" i="1"/>
  <c r="AB10" i="1" s="1"/>
  <c r="H10" i="1"/>
  <c r="X9" i="1"/>
  <c r="W9" i="1"/>
  <c r="V9" i="1"/>
  <c r="U9" i="1"/>
  <c r="T9" i="1"/>
  <c r="I58" i="1" l="1"/>
  <c r="H36" i="1"/>
  <c r="I36" i="1" s="1"/>
  <c r="H32" i="1"/>
  <c r="I32" i="1" s="1"/>
  <c r="H31" i="1"/>
  <c r="I31" i="1" s="1"/>
  <c r="H12" i="1"/>
  <c r="AJ9" i="1"/>
  <c r="I57" i="1"/>
  <c r="H56" i="1"/>
  <c r="I56" i="1" s="1"/>
  <c r="I46" i="1"/>
  <c r="H43" i="1"/>
  <c r="I43" i="1" s="1"/>
  <c r="P9" i="1"/>
  <c r="I12" i="1"/>
  <c r="I66" i="1"/>
  <c r="I65" i="1"/>
  <c r="I62" i="1"/>
  <c r="H61" i="1"/>
  <c r="I61" i="1" s="1"/>
  <c r="I60" i="1"/>
  <c r="AI42" i="1"/>
  <c r="AJ42" i="1"/>
  <c r="H52" i="1"/>
  <c r="I52" i="1" s="1"/>
  <c r="I50" i="1"/>
  <c r="P42" i="1"/>
  <c r="H40" i="1"/>
  <c r="I40" i="1" s="1"/>
  <c r="H35" i="1"/>
  <c r="I35" i="1" s="1"/>
  <c r="AJ26" i="1"/>
  <c r="P26" i="1"/>
  <c r="AI26" i="1"/>
  <c r="H27" i="1"/>
  <c r="I27" i="1" s="1"/>
  <c r="AM22" i="1"/>
  <c r="AK9" i="1"/>
  <c r="C12" i="2"/>
  <c r="C23" i="2"/>
  <c r="F23" i="2" s="1"/>
  <c r="H14" i="1"/>
  <c r="I14" i="1" s="1"/>
  <c r="AI9" i="1"/>
  <c r="C11" i="2"/>
  <c r="C13" i="2"/>
  <c r="C14" i="2"/>
  <c r="L8" i="1"/>
  <c r="AK42" i="1"/>
  <c r="H24" i="1"/>
  <c r="I25" i="1"/>
  <c r="I24" i="1" s="1"/>
  <c r="I22" i="1"/>
  <c r="I21" i="1" s="1"/>
  <c r="H21" i="1"/>
  <c r="I19" i="1"/>
  <c r="H18" i="1"/>
  <c r="C24" i="2"/>
  <c r="AK26" i="1"/>
  <c r="AM46" i="1"/>
  <c r="AM60" i="1"/>
  <c r="AM62" i="1"/>
  <c r="AM64" i="1"/>
  <c r="AM66" i="1"/>
  <c r="I10" i="1"/>
  <c r="AM50" i="1"/>
  <c r="AM19" i="1"/>
  <c r="AM57" i="1"/>
  <c r="AM25" i="1"/>
  <c r="H54" i="1"/>
  <c r="I54" i="1" s="1"/>
  <c r="C22" i="2"/>
  <c r="J21" i="1" l="1"/>
  <c r="I26" i="1"/>
  <c r="H26" i="1"/>
  <c r="F24" i="2"/>
  <c r="I42" i="1"/>
  <c r="J24" i="1"/>
  <c r="I9" i="1"/>
  <c r="H9" i="1"/>
  <c r="R9" i="1" s="1"/>
  <c r="C9" i="2" s="1"/>
  <c r="O19" i="1"/>
  <c r="P18" i="1" s="1"/>
  <c r="C16" i="2" s="1"/>
  <c r="I18" i="1"/>
  <c r="J18" i="1" s="1"/>
  <c r="I23" i="2"/>
  <c r="H42" i="1"/>
  <c r="H8" i="1" s="1"/>
  <c r="S9" i="1"/>
  <c r="C10" i="2" s="1"/>
  <c r="J26" i="1" l="1"/>
  <c r="I24" i="2"/>
  <c r="I8" i="1"/>
  <c r="J8" i="1" s="1"/>
  <c r="J9" i="1"/>
  <c r="J42" i="1"/>
  <c r="X42" i="1"/>
  <c r="C15" i="2" s="1"/>
  <c r="C17" i="2" s="1"/>
  <c r="J67" i="1" l="1"/>
</calcChain>
</file>

<file path=xl/sharedStrings.xml><?xml version="1.0" encoding="utf-8"?>
<sst xmlns="http://schemas.openxmlformats.org/spreadsheetml/2006/main" count="435" uniqueCount="226">
  <si>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</si>
  <si>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</si>
  <si>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</si>
  <si>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</si>
  <si>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</si>
  <si>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</si>
  <si>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</si>
  <si>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</si>
  <si>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</si>
  <si>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</si>
  <si>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</si>
  <si>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</si>
  <si>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</si>
  <si>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</si>
  <si>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</si>
  <si>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</si>
  <si>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</si>
  <si>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</si>
  <si>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</si>
  <si>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</si>
  <si>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</si>
  <si>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</si>
  <si>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</si>
  <si>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</si>
  <si>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</si>
  <si>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</si>
  <si>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</si>
  <si>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</si>
  <si>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</si>
  <si>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</si>
  <si>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</si>
  <si>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</si>
  <si>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</si>
  <si>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</si>
  <si>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</si>
  <si>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</si>
  <si>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</si>
  <si>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</si>
  <si>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</si>
  <si>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</si>
  <si>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</si>
  <si>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</si>
  <si>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</si>
  <si>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183101115R00</t>
  </si>
  <si>
    <t>Hloub. jamek bez výměny půdy do 0,4 m3, rovina, svah 1:5</t>
  </si>
  <si>
    <t>kus</t>
  </si>
  <si>
    <t>RTS I / 2023</t>
  </si>
  <si>
    <t>18_</t>
  </si>
  <si>
    <t>1_</t>
  </si>
  <si>
    <t>SO 01_</t>
  </si>
  <si>
    <t>Poznámka:</t>
  </si>
  <si>
    <t>stromy v rovině</t>
  </si>
  <si>
    <t>2</t>
  </si>
  <si>
    <t>184102115R00</t>
  </si>
  <si>
    <t>Výsadba dřevin s balem D do 60 cm, v rovině</t>
  </si>
  <si>
    <t>výsadba stromů</t>
  </si>
  <si>
    <t>3</t>
  </si>
  <si>
    <t>184202112R00</t>
  </si>
  <si>
    <t>Ukotvení dřeviny kůly D do 10 cm, dl. do 3 m</t>
  </si>
  <si>
    <t>stromy</t>
  </si>
  <si>
    <t>4</t>
  </si>
  <si>
    <t>184921093R00</t>
  </si>
  <si>
    <t>Mulčování rostlin tl. do 0,1 m rovina</t>
  </si>
  <si>
    <t>m2</t>
  </si>
  <si>
    <t>stromové mísy 38 m2</t>
  </si>
  <si>
    <t>H23</t>
  </si>
  <si>
    <t>Plochy a úpravy území</t>
  </si>
  <si>
    <t>5</t>
  </si>
  <si>
    <t>998231311R00</t>
  </si>
  <si>
    <t>Přesun hmot pro sadovnické a krajin. úpravy do 5km</t>
  </si>
  <si>
    <t>t</t>
  </si>
  <si>
    <t>H23_</t>
  </si>
  <si>
    <t>9_</t>
  </si>
  <si>
    <t>(stromy - 0,15t/ks, keře - 0,02/m2 )</t>
  </si>
  <si>
    <t>LK</t>
  </si>
  <si>
    <t>Přípravné a přidružené práce</t>
  </si>
  <si>
    <t>6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</si>
  <si>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</si>
  <si>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</si>
  <si>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</si>
  <si>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</si>
  <si>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</si>
  <si>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VS1</t>
  </si>
  <si>
    <t>Vytyčení</t>
  </si>
  <si>
    <t>7</t>
  </si>
  <si>
    <t>Vytyčení stromů</t>
  </si>
  <si>
    <t>VS1_</t>
  </si>
  <si>
    <t>VU1</t>
  </si>
  <si>
    <t>Vegetační úpravy</t>
  </si>
  <si>
    <t>8</t>
  </si>
  <si>
    <t>Aplikace půdního kondicionéru</t>
  </si>
  <si>
    <t>VU1_</t>
  </si>
  <si>
    <t>(stromy 38 m2 )</t>
  </si>
  <si>
    <t>9</t>
  </si>
  <si>
    <t>VU13</t>
  </si>
  <si>
    <t>Zhotovení obalu kmene z rákosu</t>
  </si>
  <si>
    <t>ks</t>
  </si>
  <si>
    <t>listnaté stromy</t>
  </si>
  <si>
    <t>10</t>
  </si>
  <si>
    <t>VU14</t>
  </si>
  <si>
    <t>Instalace chráničky paty kmene</t>
  </si>
  <si>
    <t>11</t>
  </si>
  <si>
    <t>VU15</t>
  </si>
  <si>
    <t>Hnojení tabletovým hnojivem</t>
  </si>
  <si>
    <t>stromy+keře</t>
  </si>
  <si>
    <t>12</t>
  </si>
  <si>
    <t>VU16</t>
  </si>
  <si>
    <t>Zhotovení závlahové mísy u solitérních dřevin o prům. mísy 0,5-1m</t>
  </si>
  <si>
    <t>13</t>
  </si>
  <si>
    <t>VU17</t>
  </si>
  <si>
    <t>Dovoz vody pro zálivku do 1000 m (1x 0,06 m3/strom) včetně ceny vody</t>
  </si>
  <si>
    <t>m3</t>
  </si>
  <si>
    <t>14</t>
  </si>
  <si>
    <t>VU1rezZR300</t>
  </si>
  <si>
    <t>Řez stromů zdravotní, plocha koruny do 300m2</t>
  </si>
  <si>
    <t>vč.rozřezání větví a přemístění do 50m</t>
  </si>
  <si>
    <t>15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</si>
  <si>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</si>
  <si>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</si>
  <si>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</si>
  <si>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16</t>
  </si>
  <si>
    <t>VU1vaz80</t>
  </si>
  <si>
    <t>Instalace dynamické vazby o nosnosti do 80kN</t>
  </si>
  <si>
    <t>vč.materiálu</t>
  </si>
  <si>
    <t>Ostatní materiál</t>
  </si>
  <si>
    <t>OM</t>
  </si>
  <si>
    <t>Z999</t>
  </si>
  <si>
    <t>17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</si>
  <si>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</si>
  <si>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</si>
  <si>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</si>
  <si>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</si>
  <si>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</si>
  <si>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</si>
  <si>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</si>
  <si>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</si>
  <si>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OM1</t>
  </si>
  <si>
    <t>tabletové hnojivo</t>
  </si>
  <si>
    <t>strom/ 3ks, keř / 2 ks</t>
  </si>
  <si>
    <t>19</t>
  </si>
  <si>
    <t>OM11</t>
  </si>
  <si>
    <t>kůl (frézovaný, prům. 6 cm, 2,5m)</t>
  </si>
  <si>
    <t>3ks/strom listnatý, 1 ks/strom jehličnatý</t>
  </si>
  <si>
    <t>20</t>
  </si>
  <si>
    <t>OM12</t>
  </si>
  <si>
    <t>příčky (prům. 8cm, délka 60cm)</t>
  </si>
  <si>
    <t>3ks/strom listnatý</t>
  </si>
  <si>
    <t>21</t>
  </si>
  <si>
    <t>OM13</t>
  </si>
  <si>
    <t>úvazky</t>
  </si>
  <si>
    <t>strom /1,5bm</t>
  </si>
  <si>
    <t>22</t>
  </si>
  <si>
    <t>OM14</t>
  </si>
  <si>
    <t>rákos pletený (výška 1,6m, 0,5 bm/strom)</t>
  </si>
  <si>
    <t>23</t>
  </si>
  <si>
    <t>OM15</t>
  </si>
  <si>
    <t>chránička paty kmene před pošk.sekačkou, biodegradibilní</t>
  </si>
  <si>
    <t>24</t>
  </si>
  <si>
    <t>OM18</t>
  </si>
  <si>
    <t>mulčovací kůra (tl.10cm)</t>
  </si>
  <si>
    <t>25</t>
  </si>
  <si>
    <t>strCBC</t>
  </si>
  <si>
    <t>CBC - Carpinus betulus ´Columnaris´, ZB 180-200 cm</t>
  </si>
  <si>
    <t>zavětvění od země</t>
  </si>
  <si>
    <t>26</t>
  </si>
  <si>
    <t>strJV</t>
  </si>
  <si>
    <t>JV - Juniperus virginiana, v 180-200 cm</t>
  </si>
  <si>
    <t>27</t>
  </si>
  <si>
    <t>strLTu</t>
  </si>
  <si>
    <t>LT - Liriodendron tulipifera, ok 12-14, ZB</t>
  </si>
  <si>
    <t>28</t>
  </si>
  <si>
    <t>strPDSt</t>
  </si>
  <si>
    <t>PDS - Prunus domestica ´Stanley´, ok 12-14, ZB</t>
  </si>
  <si>
    <t>29</t>
  </si>
  <si>
    <t>strPDT</t>
  </si>
  <si>
    <t>PDT - Prunus domestica ´Tegera´, ok 12-14, ZB</t>
  </si>
  <si>
    <t>30</t>
  </si>
  <si>
    <t>strPN</t>
  </si>
  <si>
    <t>PN - Pinus nigra, v 180-200 cm , ZB</t>
  </si>
  <si>
    <t>31</t>
  </si>
  <si>
    <t>strPSi</t>
  </si>
  <si>
    <t>PS - Pinus sylvestris , v 180-200 cm, ZB</t>
  </si>
  <si>
    <t>32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</si>
  <si>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</si>
  <si>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</si>
  <si>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</si>
  <si>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</si>
  <si>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</si>
  <si>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</si>
  <si>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</si>
  <si>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</si>
  <si>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</si>
  <si>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</si>
  <si>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</si>
  <si>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</si>
  <si>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</si>
  <si>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</si>
  <si>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</si>
  <si>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</si>
  <si>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</si>
  <si>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</si>
  <si>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</si>
  <si>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</si>
  <si>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</si>
  <si>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</si>
  <si>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</si>
  <si>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</si>
  <si>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</si>
  <si>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</si>
  <si>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</si>
  <si>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</si>
  <si>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</si>
  <si>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</si>
  <si>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</si>
  <si>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</si>
  <si>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</si>
  <si>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</si>
  <si>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</si>
  <si>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</si>
  <si>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</si>
  <si>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</si>
  <si>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</si>
  <si>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</si>
  <si>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</si>
  <si>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</si>
  <si>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11 ULICE POD RUBANISKY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</si>
</sst>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9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54.332031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5">
      <c r="A2" s="55" t="s">
        <v>1</v>
      </c>
      <c r="B2" s="56"/>
      <c r="C2" s="56"/>
      <c r="D2" s="34" t="s">
        <v>224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225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H9+H18+H21+H24+H26+H42</f>
        <v>0</v>
      </c>
      <c r="I8" s="11">
        <f>I9+I18+I21+I24+I26+I42</f>
        <v>0</v>
      </c>
      <c r="J8" s="11">
        <f>H8+I8</f>
        <v>0</v>
      </c>
      <c r="K8" s="11"/>
      <c r="L8" s="11">
        <f>L9+L18+L21+L24+L26+L42</f>
        <v>5.9279999999999999E-2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SUM(H10:H16)</f>
        <v>0</v>
      </c>
      <c r="I9" s="11">
        <f>SUM(I10:I16)</f>
        <v>0</v>
      </c>
      <c r="J9" s="11">
        <f>H9+I9</f>
        <v>0</v>
      </c>
      <c r="K9" s="11"/>
      <c r="L9" s="11">
        <f>SUM(L10:L16)</f>
        <v>2.1279999999999997E-2</v>
      </c>
      <c r="M9" s="11"/>
      <c r="P9" s="11">
        <f>IF(Q9="PR",J9,SUM(O10:O16))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SUM(Z10:Z16)</f>
        <v>0</v>
      </c>
      <c r="AJ9">
        <f>SUM(AA10:AA16)</f>
        <v>0</v>
      </c>
      <c r="AK9">
        <f>SUM(AB10:AB16)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38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39" t="s">
        <v>51</v>
      </c>
      <c r="E11" s="39"/>
      <c r="F11" s="39"/>
      <c r="G11" s="39"/>
      <c r="H11" s="39"/>
      <c r="I11" s="39"/>
      <c r="J11" s="39"/>
      <c r="K11" s="39"/>
      <c r="L11" s="39"/>
      <c r="M11" s="39"/>
    </row>
    <row r="12" spans="1:43" x14ac:dyDescent="0.25">
      <c r="A12" s="2" t="s">
        <v>52</v>
      </c>
      <c r="B12" s="1" t="s">
        <v>38</v>
      </c>
      <c r="C12" s="1" t="s">
        <v>53</v>
      </c>
      <c r="D12" t="s">
        <v>54</v>
      </c>
      <c r="E12" t="s">
        <v>45</v>
      </c>
      <c r="F12">
        <v>38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0</v>
      </c>
      <c r="L12">
        <f>F12*K12</f>
        <v>0</v>
      </c>
      <c r="M12" t="s">
        <v>46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6.2116126516343776E-3</v>
      </c>
      <c r="AM12">
        <f>F12*AE12</f>
        <v>0</v>
      </c>
      <c r="AN12">
        <f>F12*AF12</f>
        <v>0</v>
      </c>
      <c r="AO12" t="s">
        <v>47</v>
      </c>
      <c r="AP12" t="s">
        <v>48</v>
      </c>
      <c r="AQ12" s="11" t="s">
        <v>49</v>
      </c>
    </row>
    <row r="13" spans="1:43" ht="12.75" customHeight="1" x14ac:dyDescent="0.25">
      <c r="C13" s="12" t="s">
        <v>50</v>
      </c>
      <c r="D13" s="39" t="s">
        <v>55</v>
      </c>
      <c r="E13" s="39"/>
      <c r="F13" s="39"/>
      <c r="G13" s="39"/>
      <c r="H13" s="39"/>
      <c r="I13" s="39"/>
      <c r="J13" s="39"/>
      <c r="K13" s="39"/>
      <c r="L13" s="39"/>
      <c r="M13" s="39"/>
    </row>
    <row r="14" spans="1:43" x14ac:dyDescent="0.25">
      <c r="A14" s="2" t="s">
        <v>56</v>
      </c>
      <c r="B14" s="1" t="s">
        <v>38</v>
      </c>
      <c r="C14" s="1" t="s">
        <v>57</v>
      </c>
      <c r="D14" t="s">
        <v>58</v>
      </c>
      <c r="E14" t="s">
        <v>45</v>
      </c>
      <c r="F14">
        <v>38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5.5999999999999995E-4</v>
      </c>
      <c r="L14">
        <f>F14*K14</f>
        <v>2.1279999999999997E-2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0.16937142857142859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ht="12.75" customHeight="1" x14ac:dyDescent="0.25">
      <c r="C15" s="12" t="s">
        <v>50</v>
      </c>
      <c r="D15" s="39" t="s">
        <v>59</v>
      </c>
      <c r="E15" s="39"/>
      <c r="F15" s="39"/>
      <c r="G15" s="39"/>
      <c r="H15" s="39"/>
      <c r="I15" s="39"/>
      <c r="J15" s="39"/>
      <c r="K15" s="39"/>
      <c r="L15" s="39"/>
      <c r="M15" s="39"/>
    </row>
    <row r="16" spans="1:43" x14ac:dyDescent="0.25">
      <c r="A16" s="2" t="s">
        <v>60</v>
      </c>
      <c r="B16" s="1" t="s">
        <v>38</v>
      </c>
      <c r="C16" s="1" t="s">
        <v>61</v>
      </c>
      <c r="D16" t="s">
        <v>62</v>
      </c>
      <c r="E16" t="s">
        <v>63</v>
      </c>
      <c r="F16">
        <v>38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</v>
      </c>
      <c r="L16">
        <f>F16*K16</f>
        <v>0</v>
      </c>
      <c r="M16" t="s">
        <v>46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</v>
      </c>
      <c r="AM16">
        <f>F16*AE16</f>
        <v>0</v>
      </c>
      <c r="AN16">
        <f>F16*AF16</f>
        <v>0</v>
      </c>
      <c r="AO16" t="s">
        <v>47</v>
      </c>
      <c r="AP16" t="s">
        <v>48</v>
      </c>
      <c r="AQ16" s="11" t="s">
        <v>49</v>
      </c>
    </row>
    <row r="17" spans="1:43" ht="12.75" customHeight="1" x14ac:dyDescent="0.25">
      <c r="C17" s="12" t="s">
        <v>50</v>
      </c>
      <c r="D17" s="39" t="s">
        <v>64</v>
      </c>
      <c r="E17" s="39"/>
      <c r="F17" s="39"/>
      <c r="G17" s="39"/>
      <c r="H17" s="39"/>
      <c r="I17" s="39"/>
      <c r="J17" s="39"/>
      <c r="K17" s="39"/>
      <c r="L17" s="39"/>
      <c r="M17" s="39"/>
    </row>
    <row r="18" spans="1:43" x14ac:dyDescent="0.25">
      <c r="A18" s="13"/>
      <c r="B18" s="14" t="s">
        <v>38</v>
      </c>
      <c r="C18" s="14" t="s">
        <v>65</v>
      </c>
      <c r="D18" s="11" t="s">
        <v>66</v>
      </c>
      <c r="E18" s="11"/>
      <c r="F18" s="11"/>
      <c r="G18" s="11"/>
      <c r="H18" s="11">
        <f>SUM(H19:H19)</f>
        <v>0</v>
      </c>
      <c r="I18" s="11">
        <f>SUM(I19:I19)</f>
        <v>0</v>
      </c>
      <c r="J18" s="11">
        <f>H18+I18</f>
        <v>0</v>
      </c>
      <c r="K18" s="11"/>
      <c r="L18" s="11">
        <f>SUM(L19:L19)</f>
        <v>0</v>
      </c>
      <c r="M18" s="11"/>
      <c r="P18" s="11">
        <f>IF(Q18="PR",J18,SUM(O19:O19))</f>
        <v>0</v>
      </c>
      <c r="Q18" s="11"/>
      <c r="R18" s="11">
        <f>IF(Q18="HS",H18,0)</f>
        <v>0</v>
      </c>
      <c r="S18" s="11">
        <f>IF(Q18="HS",I18-P18,0)</f>
        <v>0</v>
      </c>
      <c r="T18" s="11">
        <f>IF(Q18="PS",H18,0)</f>
        <v>0</v>
      </c>
      <c r="U18" s="11">
        <f>IF(Q18="PS",I18-P18,0)</f>
        <v>0</v>
      </c>
      <c r="V18" s="11">
        <f>IF(Q18="MP",H18,0)</f>
        <v>0</v>
      </c>
      <c r="W18" s="11">
        <f>IF(Q18="MP",I18-P18,0)</f>
        <v>0</v>
      </c>
      <c r="X18" s="11">
        <f>IF(Q18="OM",H18,0)</f>
        <v>0</v>
      </c>
      <c r="Y18" s="11" t="s">
        <v>65</v>
      </c>
      <c r="AI18">
        <f>SUM(Z19:Z19)</f>
        <v>0</v>
      </c>
      <c r="AJ18">
        <f>SUM(AA19:AA19)</f>
        <v>0</v>
      </c>
      <c r="AK18">
        <f>SUM(AB19:AB19)</f>
        <v>0</v>
      </c>
    </row>
    <row r="19" spans="1:43" x14ac:dyDescent="0.25">
      <c r="A19" s="2" t="s">
        <v>67</v>
      </c>
      <c r="B19" s="1" t="s">
        <v>38</v>
      </c>
      <c r="C19" s="1" t="s">
        <v>68</v>
      </c>
      <c r="D19" t="s">
        <v>69</v>
      </c>
      <c r="E19" t="s">
        <v>70</v>
      </c>
      <c r="F19">
        <v>5.7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5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71</v>
      </c>
      <c r="AP19" t="s">
        <v>72</v>
      </c>
      <c r="AQ19" s="11" t="s">
        <v>49</v>
      </c>
    </row>
    <row r="20" spans="1:43" ht="12.75" customHeight="1" x14ac:dyDescent="0.25">
      <c r="C20" s="12" t="s">
        <v>50</v>
      </c>
      <c r="D20" s="39" t="s">
        <v>73</v>
      </c>
      <c r="E20" s="39"/>
      <c r="F20" s="39"/>
      <c r="G20" s="39"/>
      <c r="H20" s="39"/>
      <c r="I20" s="39"/>
      <c r="J20" s="39"/>
      <c r="K20" s="39"/>
      <c r="L20" s="39"/>
      <c r="M20" s="39"/>
    </row>
    <row r="21" spans="1:43" x14ac:dyDescent="0.25">
      <c r="A21" s="13"/>
      <c r="B21" s="14" t="s">
        <v>38</v>
      </c>
      <c r="C21" s="14" t="s">
        <v>74</v>
      </c>
      <c r="D21" s="11" t="s">
        <v>75</v>
      </c>
      <c r="E21" s="11"/>
      <c r="F21" s="11"/>
      <c r="G21" s="11"/>
      <c r="H21" s="11">
        <f>SUM(H22:H22)</f>
        <v>0</v>
      </c>
      <c r="I21" s="11">
        <f>SUM(I22:I22)</f>
        <v>0</v>
      </c>
      <c r="J21" s="11">
        <f>H21+I21</f>
        <v>0</v>
      </c>
      <c r="K21" s="11"/>
      <c r="L21" s="11">
        <f>SUM(L22:L22)</f>
        <v>0</v>
      </c>
      <c r="M21" s="11"/>
      <c r="P21" s="11">
        <f>IF(Q21="PR",J21,SUM(O22:O22))</f>
        <v>0</v>
      </c>
      <c r="Q21" s="11"/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 t="s">
        <v>74</v>
      </c>
      <c r="AI21">
        <f>SUM(Z22:Z22)</f>
        <v>0</v>
      </c>
      <c r="AJ21">
        <f>SUM(AA22:AA22)</f>
        <v>0</v>
      </c>
      <c r="AK21">
        <f>SUM(AB22:AB22)</f>
        <v>0</v>
      </c>
    </row>
    <row r="22" spans="1:43" x14ac:dyDescent="0.25">
      <c r="A22" s="2" t="s">
        <v>76</v>
      </c>
      <c r="B22" s="1" t="s">
        <v>38</v>
      </c>
      <c r="C22" s="1" t="s">
        <v>77</v>
      </c>
      <c r="D22" t="s">
        <v>78</v>
      </c>
      <c r="E22" t="s">
        <v>79</v>
      </c>
      <c r="F22">
        <v>1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1</v>
      </c>
      <c r="AM22">
        <f>F22*AE22</f>
        <v>0</v>
      </c>
      <c r="AN22">
        <f>F22*AF22</f>
        <v>0</v>
      </c>
      <c r="AO22" t="s">
        <v>80</v>
      </c>
      <c r="AP22" t="s">
        <v>72</v>
      </c>
      <c r="AQ22" s="11" t="s">
        <v>49</v>
      </c>
    </row>
    <row r="23" spans="1:43" ht="76.5" customHeight="1" x14ac:dyDescent="0.25">
      <c r="C23" s="12" t="s">
        <v>50</v>
      </c>
      <c r="D23" s="39" t="s">
        <v>81</v>
      </c>
      <c r="E23" s="39"/>
      <c r="F23" s="39"/>
      <c r="G23" s="39"/>
      <c r="H23" s="39"/>
      <c r="I23" s="39"/>
      <c r="J23" s="39"/>
      <c r="K23" s="39"/>
      <c r="L23" s="39"/>
      <c r="M23" s="39"/>
    </row>
    <row r="24" spans="1:43" x14ac:dyDescent="0.25">
      <c r="A24" s="13"/>
      <c r="B24" s="14" t="s">
        <v>38</v>
      </c>
      <c r="C24" s="14" t="s">
        <v>82</v>
      </c>
      <c r="D24" s="11" t="s">
        <v>83</v>
      </c>
      <c r="E24" s="11"/>
      <c r="F24" s="11"/>
      <c r="G24" s="11"/>
      <c r="H24" s="11">
        <f>SUM(H25:H25)</f>
        <v>0</v>
      </c>
      <c r="I24" s="11">
        <f>SUM(I25:I25)</f>
        <v>0</v>
      </c>
      <c r="J24" s="11">
        <f>H24+I24</f>
        <v>0</v>
      </c>
      <c r="K24" s="11"/>
      <c r="L24" s="11">
        <f>SUM(L25:L25)</f>
        <v>0</v>
      </c>
      <c r="M24" s="11"/>
      <c r="P24" s="11">
        <f>IF(Q24="PR",J24,SUM(O25:O25))</f>
        <v>0</v>
      </c>
      <c r="Q24" s="11"/>
      <c r="R24" s="11">
        <f>IF(Q24="HS",H24,0)</f>
        <v>0</v>
      </c>
      <c r="S24" s="11">
        <f>IF(Q24="HS",I24-P24,0)</f>
        <v>0</v>
      </c>
      <c r="T24" s="11">
        <f>IF(Q24="PS",H24,0)</f>
        <v>0</v>
      </c>
      <c r="U24" s="11">
        <f>IF(Q24="PS",I24-P24,0)</f>
        <v>0</v>
      </c>
      <c r="V24" s="11">
        <f>IF(Q24="MP",H24,0)</f>
        <v>0</v>
      </c>
      <c r="W24" s="11">
        <f>IF(Q24="MP",I24-P24,0)</f>
        <v>0</v>
      </c>
      <c r="X24" s="11">
        <f>IF(Q24="OM",H24,0)</f>
        <v>0</v>
      </c>
      <c r="Y24" s="11" t="s">
        <v>82</v>
      </c>
      <c r="AI24">
        <f>SUM(Z25:Z25)</f>
        <v>0</v>
      </c>
      <c r="AJ24">
        <f>SUM(AA25:AA25)</f>
        <v>0</v>
      </c>
      <c r="AK24">
        <f>SUM(AB25:AB25)</f>
        <v>0</v>
      </c>
    </row>
    <row r="25" spans="1:43" x14ac:dyDescent="0.25">
      <c r="A25" s="2" t="s">
        <v>84</v>
      </c>
      <c r="B25" s="1" t="s">
        <v>38</v>
      </c>
      <c r="C25" s="1" t="s">
        <v>82</v>
      </c>
      <c r="D25" t="s">
        <v>85</v>
      </c>
      <c r="F25">
        <v>38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0</v>
      </c>
      <c r="L25">
        <f>F25*K25</f>
        <v>0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1</v>
      </c>
      <c r="AM25">
        <f>F25*AE25</f>
        <v>0</v>
      </c>
      <c r="AN25">
        <f>F25*AF25</f>
        <v>0</v>
      </c>
      <c r="AO25" t="s">
        <v>86</v>
      </c>
      <c r="AP25" t="s">
        <v>72</v>
      </c>
      <c r="AQ25" s="11" t="s">
        <v>49</v>
      </c>
    </row>
    <row r="26" spans="1:43" x14ac:dyDescent="0.25">
      <c r="A26" s="13"/>
      <c r="B26" s="14" t="s">
        <v>38</v>
      </c>
      <c r="C26" s="14" t="s">
        <v>87</v>
      </c>
      <c r="D26" s="11" t="s">
        <v>88</v>
      </c>
      <c r="E26" s="11"/>
      <c r="F26" s="11"/>
      <c r="G26" s="11"/>
      <c r="H26" s="11">
        <f>SUM(H27:H40)</f>
        <v>0</v>
      </c>
      <c r="I26" s="11">
        <f>SUM(I27:I40)</f>
        <v>0</v>
      </c>
      <c r="J26" s="11">
        <f>H26+I26</f>
        <v>0</v>
      </c>
      <c r="K26" s="11"/>
      <c r="L26" s="11">
        <f>SUM(L27:L40)</f>
        <v>0</v>
      </c>
      <c r="M26" s="11"/>
      <c r="P26" s="11">
        <f>IF(Q26="PR",J26,SUM(O27:O40))</f>
        <v>0</v>
      </c>
      <c r="Q26" s="11"/>
      <c r="R26" s="11">
        <f>IF(Q26="HS",H26,0)</f>
        <v>0</v>
      </c>
      <c r="S26" s="11">
        <f>IF(Q26="HS",I26-P26,0)</f>
        <v>0</v>
      </c>
      <c r="T26" s="11">
        <f>IF(Q26="PS",H26,0)</f>
        <v>0</v>
      </c>
      <c r="U26" s="11">
        <f>IF(Q26="PS",I26-P26,0)</f>
        <v>0</v>
      </c>
      <c r="V26" s="11">
        <f>IF(Q26="MP",H26,0)</f>
        <v>0</v>
      </c>
      <c r="W26" s="11">
        <f>IF(Q26="MP",I26-P26,0)</f>
        <v>0</v>
      </c>
      <c r="X26" s="11">
        <f>IF(Q26="OM",H26,0)</f>
        <v>0</v>
      </c>
      <c r="Y26" s="11" t="s">
        <v>87</v>
      </c>
      <c r="AI26">
        <f>SUM(Z27:Z40)</f>
        <v>0</v>
      </c>
      <c r="AJ26">
        <f>SUM(AA27:AA40)</f>
        <v>0</v>
      </c>
      <c r="AK26">
        <f>SUM(AB27:AB40)</f>
        <v>0</v>
      </c>
    </row>
    <row r="27" spans="1:43" x14ac:dyDescent="0.25">
      <c r="A27" s="2" t="s">
        <v>89</v>
      </c>
      <c r="B27" s="1" t="s">
        <v>38</v>
      </c>
      <c r="C27" s="1" t="s">
        <v>87</v>
      </c>
      <c r="D27" t="s">
        <v>90</v>
      </c>
      <c r="E27" t="s">
        <v>63</v>
      </c>
      <c r="F27">
        <v>38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1</v>
      </c>
      <c r="AM27">
        <f>F27*AE27</f>
        <v>0</v>
      </c>
      <c r="AN27">
        <f>F27*AF27</f>
        <v>0</v>
      </c>
      <c r="AO27" t="s">
        <v>91</v>
      </c>
      <c r="AP27" t="s">
        <v>72</v>
      </c>
      <c r="AQ27" s="11" t="s">
        <v>49</v>
      </c>
    </row>
    <row r="28" spans="1:43" ht="12.75" customHeight="1" x14ac:dyDescent="0.25">
      <c r="C28" s="12" t="s">
        <v>50</v>
      </c>
      <c r="D28" s="39" t="s">
        <v>92</v>
      </c>
      <c r="E28" s="39"/>
      <c r="F28" s="39"/>
      <c r="G28" s="39"/>
      <c r="H28" s="39"/>
      <c r="I28" s="39"/>
      <c r="J28" s="39"/>
      <c r="K28" s="39"/>
      <c r="L28" s="39"/>
      <c r="M28" s="39"/>
    </row>
    <row r="29" spans="1:43" x14ac:dyDescent="0.25">
      <c r="A29" s="2" t="s">
        <v>93</v>
      </c>
      <c r="B29" s="1" t="s">
        <v>38</v>
      </c>
      <c r="C29" s="1" t="s">
        <v>94</v>
      </c>
      <c r="D29" t="s">
        <v>95</v>
      </c>
      <c r="E29" t="s">
        <v>96</v>
      </c>
      <c r="F29">
        <v>13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91</v>
      </c>
      <c r="AP29" t="s">
        <v>72</v>
      </c>
      <c r="AQ29" s="11" t="s">
        <v>49</v>
      </c>
    </row>
    <row r="30" spans="1:43" ht="12.75" customHeight="1" x14ac:dyDescent="0.25">
      <c r="C30" s="12" t="s">
        <v>50</v>
      </c>
      <c r="D30" s="39" t="s">
        <v>97</v>
      </c>
      <c r="E30" s="39"/>
      <c r="F30" s="39"/>
      <c r="G30" s="39"/>
      <c r="H30" s="39"/>
      <c r="I30" s="39"/>
      <c r="J30" s="39"/>
      <c r="K30" s="39"/>
      <c r="L30" s="39"/>
      <c r="M30" s="39"/>
    </row>
    <row r="31" spans="1:43" x14ac:dyDescent="0.25">
      <c r="A31" s="2" t="s">
        <v>98</v>
      </c>
      <c r="B31" s="1" t="s">
        <v>38</v>
      </c>
      <c r="C31" s="1" t="s">
        <v>99</v>
      </c>
      <c r="D31" t="s">
        <v>100</v>
      </c>
      <c r="E31" t="s">
        <v>96</v>
      </c>
      <c r="F31">
        <v>38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</v>
      </c>
      <c r="AM31">
        <f>F31*AE31</f>
        <v>0</v>
      </c>
      <c r="AN31">
        <f>F31*AF31</f>
        <v>0</v>
      </c>
      <c r="AO31" t="s">
        <v>91</v>
      </c>
      <c r="AP31" t="s">
        <v>72</v>
      </c>
      <c r="AQ31" s="11" t="s">
        <v>49</v>
      </c>
    </row>
    <row r="32" spans="1:43" x14ac:dyDescent="0.25">
      <c r="A32" s="2" t="s">
        <v>101</v>
      </c>
      <c r="B32" s="1" t="s">
        <v>38</v>
      </c>
      <c r="C32" s="1" t="s">
        <v>102</v>
      </c>
      <c r="D32" t="s">
        <v>103</v>
      </c>
      <c r="E32" t="s">
        <v>96</v>
      </c>
      <c r="F32">
        <v>38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91</v>
      </c>
      <c r="AP32" t="s">
        <v>72</v>
      </c>
      <c r="AQ32" s="11" t="s">
        <v>49</v>
      </c>
    </row>
    <row r="33" spans="1:43" ht="12.75" customHeight="1" x14ac:dyDescent="0.25">
      <c r="C33" s="12" t="s">
        <v>50</v>
      </c>
      <c r="D33" s="39" t="s">
        <v>104</v>
      </c>
      <c r="E33" s="39"/>
      <c r="F33" s="39"/>
      <c r="G33" s="39"/>
      <c r="H33" s="39"/>
      <c r="I33" s="39"/>
      <c r="J33" s="39"/>
      <c r="K33" s="39"/>
      <c r="L33" s="39"/>
      <c r="M33" s="39"/>
    </row>
    <row r="34" spans="1:43" x14ac:dyDescent="0.25">
      <c r="A34" s="2" t="s">
        <v>105</v>
      </c>
      <c r="B34" s="1" t="s">
        <v>38</v>
      </c>
      <c r="C34" s="1" t="s">
        <v>106</v>
      </c>
      <c r="D34" t="s">
        <v>107</v>
      </c>
      <c r="E34" t="s">
        <v>96</v>
      </c>
      <c r="F34">
        <v>38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1</v>
      </c>
      <c r="AM34">
        <f>F34*AE34</f>
        <v>0</v>
      </c>
      <c r="AN34">
        <f>F34*AF34</f>
        <v>0</v>
      </c>
      <c r="AO34" t="s">
        <v>91</v>
      </c>
      <c r="AP34" t="s">
        <v>72</v>
      </c>
      <c r="AQ34" s="11" t="s">
        <v>49</v>
      </c>
    </row>
    <row r="35" spans="1:43" x14ac:dyDescent="0.25">
      <c r="A35" s="2" t="s">
        <v>108</v>
      </c>
      <c r="B35" s="1" t="s">
        <v>38</v>
      </c>
      <c r="C35" s="1" t="s">
        <v>109</v>
      </c>
      <c r="D35" t="s">
        <v>110</v>
      </c>
      <c r="E35" t="s">
        <v>111</v>
      </c>
      <c r="F35">
        <v>5.7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N35">
        <v>1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1</v>
      </c>
      <c r="AM35">
        <f>F35*AE35</f>
        <v>0</v>
      </c>
      <c r="AN35">
        <f>F35*AF35</f>
        <v>0</v>
      </c>
      <c r="AO35" t="s">
        <v>91</v>
      </c>
      <c r="AP35" t="s">
        <v>72</v>
      </c>
      <c r="AQ35" s="11" t="s">
        <v>49</v>
      </c>
    </row>
    <row r="36" spans="1:43" x14ac:dyDescent="0.25">
      <c r="A36" s="2" t="s">
        <v>112</v>
      </c>
      <c r="B36" s="1" t="s">
        <v>38</v>
      </c>
      <c r="C36" s="1" t="s">
        <v>113</v>
      </c>
      <c r="D36" t="s">
        <v>114</v>
      </c>
      <c r="E36" t="s">
        <v>96</v>
      </c>
      <c r="F36">
        <v>1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0</v>
      </c>
      <c r="L36">
        <f>F36*K36</f>
        <v>0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91</v>
      </c>
      <c r="AP36" t="s">
        <v>72</v>
      </c>
      <c r="AQ36" s="11" t="s">
        <v>49</v>
      </c>
    </row>
    <row r="37" spans="1:43" ht="12.75" customHeight="1" x14ac:dyDescent="0.25">
      <c r="C37" s="12" t="s">
        <v>50</v>
      </c>
      <c r="D37" s="39" t="s">
        <v>115</v>
      </c>
      <c r="E37" s="39"/>
      <c r="F37" s="39"/>
      <c r="G37" s="39"/>
      <c r="H37" s="39"/>
      <c r="I37" s="39"/>
      <c r="J37" s="39"/>
      <c r="K37" s="39"/>
      <c r="L37" s="39"/>
      <c r="M37" s="39"/>
    </row>
    <row r="38" spans="1:43" x14ac:dyDescent="0.25">
      <c r="A38" s="2" t="s">
        <v>116</v>
      </c>
      <c r="B38" s="1" t="s">
        <v>38</v>
      </c>
      <c r="C38" s="1" t="s">
        <v>117</v>
      </c>
      <c r="D38" t="s">
        <v>118</v>
      </c>
      <c r="E38" t="s">
        <v>96</v>
      </c>
      <c r="F38">
        <v>38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0</v>
      </c>
      <c r="L38">
        <f>F38*K38</f>
        <v>0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21</v>
      </c>
      <c r="AE38">
        <f>G38*AG38</f>
        <v>0</v>
      </c>
      <c r="AF38">
        <f>G38*(1-AG38)</f>
        <v>0</v>
      </c>
      <c r="AG38">
        <v>1</v>
      </c>
      <c r="AM38">
        <f>F38*AE38</f>
        <v>0</v>
      </c>
      <c r="AN38">
        <f>F38*AF38</f>
        <v>0</v>
      </c>
      <c r="AO38" t="s">
        <v>91</v>
      </c>
      <c r="AP38" t="s">
        <v>72</v>
      </c>
      <c r="AQ38" s="11" t="s">
        <v>49</v>
      </c>
    </row>
    <row r="39" spans="1:43" ht="38.25" customHeight="1" x14ac:dyDescent="0.25">
      <c r="C39" s="12" t="s">
        <v>50</v>
      </c>
      <c r="D39" s="39" t="s">
        <v>119</v>
      </c>
      <c r="E39" s="39"/>
      <c r="F39" s="39"/>
      <c r="G39" s="39"/>
      <c r="H39" s="39"/>
      <c r="I39" s="39"/>
      <c r="J39" s="39"/>
      <c r="K39" s="39"/>
      <c r="L39" s="39"/>
      <c r="M39" s="39"/>
    </row>
    <row r="40" spans="1:43" x14ac:dyDescent="0.25">
      <c r="A40" s="2" t="s">
        <v>120</v>
      </c>
      <c r="B40" s="1" t="s">
        <v>38</v>
      </c>
      <c r="C40" s="1" t="s">
        <v>121</v>
      </c>
      <c r="D40" t="s">
        <v>122</v>
      </c>
      <c r="E40" t="s">
        <v>96</v>
      </c>
      <c r="F40">
        <v>1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91</v>
      </c>
      <c r="AP40" t="s">
        <v>72</v>
      </c>
      <c r="AQ40" s="11" t="s">
        <v>49</v>
      </c>
    </row>
    <row r="41" spans="1:43" ht="12.75" customHeight="1" x14ac:dyDescent="0.25">
      <c r="C41" s="12" t="s">
        <v>50</v>
      </c>
      <c r="D41" s="39" t="s">
        <v>123</v>
      </c>
      <c r="E41" s="39"/>
      <c r="F41" s="39"/>
      <c r="G41" s="39"/>
      <c r="H41" s="39"/>
      <c r="I41" s="39"/>
      <c r="J41" s="39"/>
      <c r="K41" s="39"/>
      <c r="L41" s="39"/>
      <c r="M41" s="39"/>
    </row>
    <row r="42" spans="1:43" x14ac:dyDescent="0.25">
      <c r="A42" s="13"/>
      <c r="B42" s="14" t="s">
        <v>38</v>
      </c>
      <c r="C42" s="14"/>
      <c r="D42" s="11" t="s">
        <v>124</v>
      </c>
      <c r="E42" s="11"/>
      <c r="F42" s="11"/>
      <c r="G42" s="11"/>
      <c r="H42" s="11">
        <f>SUM(H43:H66)</f>
        <v>0</v>
      </c>
      <c r="I42" s="11">
        <f>SUM(I43:I66)</f>
        <v>0</v>
      </c>
      <c r="J42" s="11">
        <f>H42+I42</f>
        <v>0</v>
      </c>
      <c r="K42" s="11"/>
      <c r="L42" s="11">
        <f>SUM(L43:L66)</f>
        <v>3.7999999999999999E-2</v>
      </c>
      <c r="M42" s="11"/>
      <c r="P42" s="11">
        <f>IF(Q42="PR",J42,SUM(O43:O66))</f>
        <v>0</v>
      </c>
      <c r="Q42" s="11" t="s">
        <v>125</v>
      </c>
      <c r="R42" s="11">
        <f>IF(Q42="HS",H42,0)</f>
        <v>0</v>
      </c>
      <c r="S42" s="11">
        <f>IF(Q42="HS",I42-P42,0)</f>
        <v>0</v>
      </c>
      <c r="T42" s="11">
        <f>IF(Q42="PS",H42,0)</f>
        <v>0</v>
      </c>
      <c r="U42" s="11">
        <f>IF(Q42="PS",I42-P42,0)</f>
        <v>0</v>
      </c>
      <c r="V42" s="11">
        <f>IF(Q42="MP",H42,0)</f>
        <v>0</v>
      </c>
      <c r="W42" s="11">
        <f>IF(Q42="MP",I42-P42,0)</f>
        <v>0</v>
      </c>
      <c r="X42" s="11">
        <f>IF(Q42="OM",H42,0)</f>
        <v>0</v>
      </c>
      <c r="Y42" s="11" t="s">
        <v>126</v>
      </c>
      <c r="AI42">
        <f>SUM(Z43:Z66)</f>
        <v>0</v>
      </c>
      <c r="AJ42">
        <f>SUM(AA43:AA66)</f>
        <v>0</v>
      </c>
      <c r="AK42">
        <f>SUM(AB43:AB66)</f>
        <v>0</v>
      </c>
    </row>
    <row r="43" spans="1:43" x14ac:dyDescent="0.25">
      <c r="A43" s="2" t="s">
        <v>127</v>
      </c>
      <c r="B43" s="1" t="s">
        <v>38</v>
      </c>
      <c r="C43" s="1" t="s">
        <v>128</v>
      </c>
      <c r="D43" t="s">
        <v>129</v>
      </c>
      <c r="E43" t="s">
        <v>130</v>
      </c>
      <c r="F43">
        <v>38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1E-3</v>
      </c>
      <c r="L43">
        <f>F43*K43</f>
        <v>3.7999999999999999E-2</v>
      </c>
      <c r="M43" t="s">
        <v>46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131</v>
      </c>
      <c r="AP43" t="s">
        <v>132</v>
      </c>
      <c r="AQ43" s="11" t="s">
        <v>49</v>
      </c>
    </row>
    <row r="44" spans="1:43" ht="25.5" customHeight="1" x14ac:dyDescent="0.25">
      <c r="C44" s="12" t="s">
        <v>133</v>
      </c>
      <c r="D44" s="39" t="s">
        <v>134</v>
      </c>
      <c r="E44" s="39"/>
      <c r="F44" s="39"/>
      <c r="G44" s="39"/>
      <c r="H44" s="39"/>
      <c r="I44" s="39"/>
      <c r="J44" s="39"/>
      <c r="K44" s="39"/>
      <c r="L44" s="39"/>
      <c r="M44" s="39"/>
    </row>
    <row r="45" spans="1:43" ht="12.75" customHeight="1" x14ac:dyDescent="0.25">
      <c r="C45" s="12" t="s">
        <v>50</v>
      </c>
      <c r="D45" s="39" t="s">
        <v>135</v>
      </c>
      <c r="E45" s="39"/>
      <c r="F45" s="39"/>
      <c r="G45" s="39"/>
      <c r="H45" s="39"/>
      <c r="I45" s="39"/>
      <c r="J45" s="39"/>
      <c r="K45" s="39"/>
      <c r="L45" s="39"/>
      <c r="M45" s="39"/>
    </row>
    <row r="46" spans="1:43" x14ac:dyDescent="0.25">
      <c r="A46" s="2" t="s">
        <v>39</v>
      </c>
      <c r="B46" s="1" t="s">
        <v>38</v>
      </c>
      <c r="C46" s="1" t="s">
        <v>136</v>
      </c>
      <c r="D46" t="s">
        <v>137</v>
      </c>
      <c r="E46" t="s">
        <v>96</v>
      </c>
      <c r="F46">
        <v>114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0</v>
      </c>
      <c r="L46">
        <f>F46*K46</f>
        <v>0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1</v>
      </c>
      <c r="AM46">
        <f>F46*AE46</f>
        <v>0</v>
      </c>
      <c r="AN46">
        <f>F46*AF46</f>
        <v>0</v>
      </c>
      <c r="AO46" t="s">
        <v>131</v>
      </c>
      <c r="AP46" t="s">
        <v>132</v>
      </c>
      <c r="AQ46" s="11" t="s">
        <v>49</v>
      </c>
    </row>
    <row r="47" spans="1:43" ht="12.75" customHeight="1" x14ac:dyDescent="0.25">
      <c r="C47" s="12" t="s">
        <v>50</v>
      </c>
      <c r="D47" s="39" t="s">
        <v>138</v>
      </c>
      <c r="E47" s="39"/>
      <c r="F47" s="39"/>
      <c r="G47" s="39"/>
      <c r="H47" s="39"/>
      <c r="I47" s="39"/>
      <c r="J47" s="39"/>
      <c r="K47" s="39"/>
      <c r="L47" s="39"/>
      <c r="M47" s="39"/>
    </row>
    <row r="48" spans="1:43" x14ac:dyDescent="0.25">
      <c r="A48" s="2" t="s">
        <v>139</v>
      </c>
      <c r="B48" s="1" t="s">
        <v>38</v>
      </c>
      <c r="C48" s="1" t="s">
        <v>140</v>
      </c>
      <c r="D48" t="s">
        <v>141</v>
      </c>
      <c r="E48" t="s">
        <v>96</v>
      </c>
      <c r="F48">
        <v>70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1</v>
      </c>
      <c r="AM48">
        <f>F48*AE48</f>
        <v>0</v>
      </c>
      <c r="AN48">
        <f>F48*AF48</f>
        <v>0</v>
      </c>
      <c r="AO48" t="s">
        <v>131</v>
      </c>
      <c r="AP48" t="s">
        <v>132</v>
      </c>
      <c r="AQ48" s="11" t="s">
        <v>49</v>
      </c>
    </row>
    <row r="49" spans="1:43" ht="12.75" customHeight="1" x14ac:dyDescent="0.25">
      <c r="C49" s="12" t="s">
        <v>50</v>
      </c>
      <c r="D49" s="39" t="s">
        <v>142</v>
      </c>
      <c r="E49" s="39"/>
      <c r="F49" s="39"/>
      <c r="G49" s="39"/>
      <c r="H49" s="39"/>
      <c r="I49" s="39"/>
      <c r="J49" s="39"/>
      <c r="K49" s="39"/>
      <c r="L49" s="39"/>
      <c r="M49" s="39"/>
    </row>
    <row r="50" spans="1:43" x14ac:dyDescent="0.25">
      <c r="A50" s="2" t="s">
        <v>143</v>
      </c>
      <c r="B50" s="1" t="s">
        <v>38</v>
      </c>
      <c r="C50" s="1" t="s">
        <v>144</v>
      </c>
      <c r="D50" t="s">
        <v>145</v>
      </c>
      <c r="E50" t="s">
        <v>96</v>
      </c>
      <c r="F50">
        <v>48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131</v>
      </c>
      <c r="AP50" t="s">
        <v>132</v>
      </c>
      <c r="AQ50" s="11" t="s">
        <v>49</v>
      </c>
    </row>
    <row r="51" spans="1:43" ht="12.75" customHeight="1" x14ac:dyDescent="0.25">
      <c r="C51" s="12" t="s">
        <v>50</v>
      </c>
      <c r="D51" s="39" t="s">
        <v>146</v>
      </c>
      <c r="E51" s="39"/>
      <c r="F51" s="39"/>
      <c r="G51" s="39"/>
      <c r="H51" s="39"/>
      <c r="I51" s="39"/>
      <c r="J51" s="39"/>
      <c r="K51" s="39"/>
      <c r="L51" s="39"/>
      <c r="M51" s="39"/>
    </row>
    <row r="52" spans="1:43" x14ac:dyDescent="0.25">
      <c r="A52" s="2" t="s">
        <v>147</v>
      </c>
      <c r="B52" s="1" t="s">
        <v>38</v>
      </c>
      <c r="C52" s="1" t="s">
        <v>148</v>
      </c>
      <c r="D52" t="s">
        <v>149</v>
      </c>
      <c r="E52" t="s">
        <v>96</v>
      </c>
      <c r="F52">
        <v>38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131</v>
      </c>
      <c r="AP52" t="s">
        <v>132</v>
      </c>
      <c r="AQ52" s="11" t="s">
        <v>49</v>
      </c>
    </row>
    <row r="53" spans="1:43" ht="12.75" customHeight="1" x14ac:dyDescent="0.25">
      <c r="C53" s="12" t="s">
        <v>50</v>
      </c>
      <c r="D53" s="39" t="s">
        <v>150</v>
      </c>
      <c r="E53" s="39"/>
      <c r="F53" s="39"/>
      <c r="G53" s="39"/>
      <c r="H53" s="39"/>
      <c r="I53" s="39"/>
      <c r="J53" s="39"/>
      <c r="K53" s="39"/>
      <c r="L53" s="39"/>
      <c r="M53" s="39"/>
    </row>
    <row r="54" spans="1:43" x14ac:dyDescent="0.25">
      <c r="A54" s="2" t="s">
        <v>151</v>
      </c>
      <c r="B54" s="1" t="s">
        <v>38</v>
      </c>
      <c r="C54" s="1" t="s">
        <v>152</v>
      </c>
      <c r="D54" t="s">
        <v>153</v>
      </c>
      <c r="E54" t="s">
        <v>96</v>
      </c>
      <c r="F54">
        <v>13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131</v>
      </c>
      <c r="AP54" t="s">
        <v>132</v>
      </c>
      <c r="AQ54" s="11" t="s">
        <v>49</v>
      </c>
    </row>
    <row r="55" spans="1:43" ht="12.75" customHeight="1" x14ac:dyDescent="0.25">
      <c r="C55" s="12" t="s">
        <v>50</v>
      </c>
      <c r="D55" s="39" t="s">
        <v>97</v>
      </c>
      <c r="E55" s="39"/>
      <c r="F55" s="39"/>
      <c r="G55" s="39"/>
      <c r="H55" s="39"/>
      <c r="I55" s="39"/>
      <c r="J55" s="39"/>
      <c r="K55" s="39"/>
      <c r="L55" s="39"/>
      <c r="M55" s="39"/>
    </row>
    <row r="56" spans="1:43" x14ac:dyDescent="0.25">
      <c r="A56" s="2" t="s">
        <v>154</v>
      </c>
      <c r="B56" s="1" t="s">
        <v>38</v>
      </c>
      <c r="C56" s="1" t="s">
        <v>155</v>
      </c>
      <c r="D56" t="s">
        <v>156</v>
      </c>
      <c r="E56" t="s">
        <v>96</v>
      </c>
      <c r="F56">
        <v>38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131</v>
      </c>
      <c r="AP56" t="s">
        <v>132</v>
      </c>
      <c r="AQ56" s="11" t="s">
        <v>49</v>
      </c>
    </row>
    <row r="57" spans="1:43" x14ac:dyDescent="0.25">
      <c r="A57" s="2" t="s">
        <v>157</v>
      </c>
      <c r="B57" s="1" t="s">
        <v>38</v>
      </c>
      <c r="C57" s="1" t="s">
        <v>158</v>
      </c>
      <c r="D57" t="s">
        <v>159</v>
      </c>
      <c r="E57" t="s">
        <v>111</v>
      </c>
      <c r="F57">
        <v>3.8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1</v>
      </c>
      <c r="AM57">
        <f>F57*AE57</f>
        <v>0</v>
      </c>
      <c r="AN57">
        <f>F57*AF57</f>
        <v>0</v>
      </c>
      <c r="AO57" t="s">
        <v>131</v>
      </c>
      <c r="AP57" t="s">
        <v>132</v>
      </c>
      <c r="AQ57" s="11" t="s">
        <v>49</v>
      </c>
    </row>
    <row r="58" spans="1:43" x14ac:dyDescent="0.25">
      <c r="A58" s="2" t="s">
        <v>160</v>
      </c>
      <c r="B58" s="1" t="s">
        <v>38</v>
      </c>
      <c r="C58" s="1" t="s">
        <v>161</v>
      </c>
      <c r="D58" t="s">
        <v>162</v>
      </c>
      <c r="E58" t="s">
        <v>96</v>
      </c>
      <c r="F58">
        <v>3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0</v>
      </c>
      <c r="L58">
        <f>F58*K58</f>
        <v>0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21</v>
      </c>
      <c r="AE58">
        <f>G58*AG58</f>
        <v>0</v>
      </c>
      <c r="AF58">
        <f>G58*(1-AG58)</f>
        <v>0</v>
      </c>
      <c r="AG58">
        <v>1</v>
      </c>
      <c r="AM58">
        <f>F58*AE58</f>
        <v>0</v>
      </c>
      <c r="AN58">
        <f>F58*AF58</f>
        <v>0</v>
      </c>
      <c r="AO58" t="s">
        <v>131</v>
      </c>
      <c r="AP58" t="s">
        <v>132</v>
      </c>
      <c r="AQ58" s="11" t="s">
        <v>49</v>
      </c>
    </row>
    <row r="59" spans="1:43" ht="12.75" customHeight="1" x14ac:dyDescent="0.25">
      <c r="C59" s="12" t="s">
        <v>50</v>
      </c>
      <c r="D59" s="39" t="s">
        <v>163</v>
      </c>
      <c r="E59" s="39"/>
      <c r="F59" s="39"/>
      <c r="G59" s="39"/>
      <c r="H59" s="39"/>
      <c r="I59" s="39"/>
      <c r="J59" s="39"/>
      <c r="K59" s="39"/>
      <c r="L59" s="39"/>
      <c r="M59" s="39"/>
    </row>
    <row r="60" spans="1:43" x14ac:dyDescent="0.25">
      <c r="A60" s="2" t="s">
        <v>164</v>
      </c>
      <c r="B60" s="1" t="s">
        <v>38</v>
      </c>
      <c r="C60" s="1" t="s">
        <v>165</v>
      </c>
      <c r="D60" t="s">
        <v>166</v>
      </c>
      <c r="E60" t="s">
        <v>96</v>
      </c>
      <c r="F60">
        <v>5</v>
      </c>
      <c r="G60">
        <v>0</v>
      </c>
      <c r="H60">
        <f t="shared" ref="H60:H66" si="0">F60*AE60</f>
        <v>0</v>
      </c>
      <c r="I60">
        <f t="shared" ref="I60:I66" si="1">J60-H60</f>
        <v>0</v>
      </c>
      <c r="J60">
        <f t="shared" ref="J60:J66" si="2">F60*G60</f>
        <v>0</v>
      </c>
      <c r="K60">
        <v>0</v>
      </c>
      <c r="L60">
        <f t="shared" ref="L60:L66" si="3">F60*K60</f>
        <v>0</v>
      </c>
      <c r="N60">
        <v>1</v>
      </c>
      <c r="O60">
        <f t="shared" ref="O60:O66" si="4">IF(N60=5,I60,0)</f>
        <v>0</v>
      </c>
      <c r="Z60">
        <f t="shared" ref="Z60:Z66" si="5">IF(AD60=0,J60,0)</f>
        <v>0</v>
      </c>
      <c r="AA60">
        <f t="shared" ref="AA60:AA66" si="6">IF(AD60=15,J60,0)</f>
        <v>0</v>
      </c>
      <c r="AB60">
        <f t="shared" ref="AB60:AB66" si="7">IF(AD60=21,J60,0)</f>
        <v>0</v>
      </c>
      <c r="AD60">
        <v>21</v>
      </c>
      <c r="AE60">
        <f t="shared" ref="AE60:AE66" si="8">G60*AG60</f>
        <v>0</v>
      </c>
      <c r="AF60">
        <f t="shared" ref="AF60:AF66" si="9">G60*(1-AG60)</f>
        <v>0</v>
      </c>
      <c r="AG60">
        <v>1</v>
      </c>
      <c r="AM60">
        <f t="shared" ref="AM60:AM66" si="10">F60*AE60</f>
        <v>0</v>
      </c>
      <c r="AN60">
        <f t="shared" ref="AN60:AN66" si="11">F60*AF60</f>
        <v>0</v>
      </c>
      <c r="AO60" t="s">
        <v>131</v>
      </c>
      <c r="AP60" t="s">
        <v>132</v>
      </c>
      <c r="AQ60" s="11" t="s">
        <v>49</v>
      </c>
    </row>
    <row r="61" spans="1:43" x14ac:dyDescent="0.25">
      <c r="A61" s="2" t="s">
        <v>167</v>
      </c>
      <c r="B61" s="1" t="s">
        <v>38</v>
      </c>
      <c r="C61" s="1" t="s">
        <v>168</v>
      </c>
      <c r="D61" t="s">
        <v>169</v>
      </c>
      <c r="E61" t="s">
        <v>96</v>
      </c>
      <c r="F61">
        <v>2</v>
      </c>
      <c r="G61">
        <v>0</v>
      </c>
      <c r="H61">
        <f t="shared" si="0"/>
        <v>0</v>
      </c>
      <c r="I61">
        <f t="shared" si="1"/>
        <v>0</v>
      </c>
      <c r="J61">
        <f t="shared" si="2"/>
        <v>0</v>
      </c>
      <c r="K61">
        <v>0</v>
      </c>
      <c r="L61">
        <f t="shared" si="3"/>
        <v>0</v>
      </c>
      <c r="N61">
        <v>1</v>
      </c>
      <c r="O61">
        <f t="shared" si="4"/>
        <v>0</v>
      </c>
      <c r="Z61">
        <f t="shared" si="5"/>
        <v>0</v>
      </c>
      <c r="AA61">
        <f t="shared" si="6"/>
        <v>0</v>
      </c>
      <c r="AB61">
        <f t="shared" si="7"/>
        <v>0</v>
      </c>
      <c r="AD61">
        <v>21</v>
      </c>
      <c r="AE61">
        <f t="shared" si="8"/>
        <v>0</v>
      </c>
      <c r="AF61">
        <f t="shared" si="9"/>
        <v>0</v>
      </c>
      <c r="AG61">
        <v>1</v>
      </c>
      <c r="AM61">
        <f t="shared" si="10"/>
        <v>0</v>
      </c>
      <c r="AN61">
        <f t="shared" si="11"/>
        <v>0</v>
      </c>
      <c r="AO61" t="s">
        <v>131</v>
      </c>
      <c r="AP61" t="s">
        <v>132</v>
      </c>
      <c r="AQ61" s="11" t="s">
        <v>49</v>
      </c>
    </row>
    <row r="62" spans="1:43" x14ac:dyDescent="0.25">
      <c r="A62" s="2" t="s">
        <v>170</v>
      </c>
      <c r="B62" s="1" t="s">
        <v>38</v>
      </c>
      <c r="C62" s="1" t="s">
        <v>171</v>
      </c>
      <c r="D62" t="s">
        <v>172</v>
      </c>
      <c r="E62" t="s">
        <v>96</v>
      </c>
      <c r="F62">
        <v>2</v>
      </c>
      <c r="G62">
        <v>0</v>
      </c>
      <c r="H62">
        <f t="shared" si="0"/>
        <v>0</v>
      </c>
      <c r="I62">
        <f t="shared" si="1"/>
        <v>0</v>
      </c>
      <c r="J62">
        <f t="shared" si="2"/>
        <v>0</v>
      </c>
      <c r="K62">
        <v>0</v>
      </c>
      <c r="L62">
        <f t="shared" si="3"/>
        <v>0</v>
      </c>
      <c r="N62">
        <v>1</v>
      </c>
      <c r="O62">
        <f t="shared" si="4"/>
        <v>0</v>
      </c>
      <c r="Z62">
        <f t="shared" si="5"/>
        <v>0</v>
      </c>
      <c r="AA62">
        <f t="shared" si="6"/>
        <v>0</v>
      </c>
      <c r="AB62">
        <f t="shared" si="7"/>
        <v>0</v>
      </c>
      <c r="AD62">
        <v>21</v>
      </c>
      <c r="AE62">
        <f t="shared" si="8"/>
        <v>0</v>
      </c>
      <c r="AF62">
        <f t="shared" si="9"/>
        <v>0</v>
      </c>
      <c r="AG62">
        <v>1</v>
      </c>
      <c r="AM62">
        <f t="shared" si="10"/>
        <v>0</v>
      </c>
      <c r="AN62">
        <f t="shared" si="11"/>
        <v>0</v>
      </c>
      <c r="AO62" t="s">
        <v>131</v>
      </c>
      <c r="AP62" t="s">
        <v>132</v>
      </c>
      <c r="AQ62" s="11" t="s">
        <v>49</v>
      </c>
    </row>
    <row r="63" spans="1:43" x14ac:dyDescent="0.25">
      <c r="A63" s="2" t="s">
        <v>173</v>
      </c>
      <c r="B63" s="1" t="s">
        <v>38</v>
      </c>
      <c r="C63" s="1" t="s">
        <v>174</v>
      </c>
      <c r="D63" t="s">
        <v>175</v>
      </c>
      <c r="E63" t="s">
        <v>96</v>
      </c>
      <c r="F63">
        <v>4</v>
      </c>
      <c r="G63">
        <v>0</v>
      </c>
      <c r="H63">
        <f t="shared" si="0"/>
        <v>0</v>
      </c>
      <c r="I63">
        <f t="shared" si="1"/>
        <v>0</v>
      </c>
      <c r="J63">
        <f t="shared" si="2"/>
        <v>0</v>
      </c>
      <c r="K63">
        <v>0</v>
      </c>
      <c r="L63">
        <f t="shared" si="3"/>
        <v>0</v>
      </c>
      <c r="N63">
        <v>1</v>
      </c>
      <c r="O63">
        <f t="shared" si="4"/>
        <v>0</v>
      </c>
      <c r="Z63">
        <f t="shared" si="5"/>
        <v>0</v>
      </c>
      <c r="AA63">
        <f t="shared" si="6"/>
        <v>0</v>
      </c>
      <c r="AB63">
        <f t="shared" si="7"/>
        <v>0</v>
      </c>
      <c r="AD63">
        <v>21</v>
      </c>
      <c r="AE63">
        <f t="shared" si="8"/>
        <v>0</v>
      </c>
      <c r="AF63">
        <f t="shared" si="9"/>
        <v>0</v>
      </c>
      <c r="AG63">
        <v>1</v>
      </c>
      <c r="AM63">
        <f t="shared" si="10"/>
        <v>0</v>
      </c>
      <c r="AN63">
        <f t="shared" si="11"/>
        <v>0</v>
      </c>
      <c r="AO63" t="s">
        <v>131</v>
      </c>
      <c r="AP63" t="s">
        <v>132</v>
      </c>
      <c r="AQ63" s="11" t="s">
        <v>49</v>
      </c>
    </row>
    <row r="64" spans="1:43" x14ac:dyDescent="0.25">
      <c r="A64" s="2" t="s">
        <v>176</v>
      </c>
      <c r="B64" s="1" t="s">
        <v>38</v>
      </c>
      <c r="C64" s="1" t="s">
        <v>177</v>
      </c>
      <c r="D64" t="s">
        <v>178</v>
      </c>
      <c r="E64" t="s">
        <v>96</v>
      </c>
      <c r="F64">
        <v>8</v>
      </c>
      <c r="G64">
        <v>0</v>
      </c>
      <c r="H64">
        <f t="shared" si="0"/>
        <v>0</v>
      </c>
      <c r="I64">
        <f t="shared" si="1"/>
        <v>0</v>
      </c>
      <c r="J64">
        <f t="shared" si="2"/>
        <v>0</v>
      </c>
      <c r="K64">
        <v>0</v>
      </c>
      <c r="L64">
        <f t="shared" si="3"/>
        <v>0</v>
      </c>
      <c r="N64">
        <v>1</v>
      </c>
      <c r="O64">
        <f t="shared" si="4"/>
        <v>0</v>
      </c>
      <c r="Z64">
        <f t="shared" si="5"/>
        <v>0</v>
      </c>
      <c r="AA64">
        <f t="shared" si="6"/>
        <v>0</v>
      </c>
      <c r="AB64">
        <f t="shared" si="7"/>
        <v>0</v>
      </c>
      <c r="AD64">
        <v>21</v>
      </c>
      <c r="AE64">
        <f t="shared" si="8"/>
        <v>0</v>
      </c>
      <c r="AF64">
        <f t="shared" si="9"/>
        <v>0</v>
      </c>
      <c r="AG64">
        <v>1</v>
      </c>
      <c r="AM64">
        <f t="shared" si="10"/>
        <v>0</v>
      </c>
      <c r="AN64">
        <f t="shared" si="11"/>
        <v>0</v>
      </c>
      <c r="AO64" t="s">
        <v>131</v>
      </c>
      <c r="AP64" t="s">
        <v>132</v>
      </c>
      <c r="AQ64" s="11" t="s">
        <v>49</v>
      </c>
    </row>
    <row r="65" spans="1:43" x14ac:dyDescent="0.25">
      <c r="A65" s="2" t="s">
        <v>179</v>
      </c>
      <c r="B65" s="1" t="s">
        <v>38</v>
      </c>
      <c r="C65" s="1" t="s">
        <v>180</v>
      </c>
      <c r="D65" t="s">
        <v>181</v>
      </c>
      <c r="E65" t="s">
        <v>96</v>
      </c>
      <c r="F65">
        <v>9</v>
      </c>
      <c r="G65">
        <v>0</v>
      </c>
      <c r="H65">
        <f t="shared" si="0"/>
        <v>0</v>
      </c>
      <c r="I65">
        <f t="shared" si="1"/>
        <v>0</v>
      </c>
      <c r="J65">
        <f t="shared" si="2"/>
        <v>0</v>
      </c>
      <c r="K65">
        <v>0</v>
      </c>
      <c r="L65">
        <f t="shared" si="3"/>
        <v>0</v>
      </c>
      <c r="N65">
        <v>1</v>
      </c>
      <c r="O65">
        <f t="shared" si="4"/>
        <v>0</v>
      </c>
      <c r="Z65">
        <f t="shared" si="5"/>
        <v>0</v>
      </c>
      <c r="AA65">
        <f t="shared" si="6"/>
        <v>0</v>
      </c>
      <c r="AB65">
        <f t="shared" si="7"/>
        <v>0</v>
      </c>
      <c r="AD65">
        <v>21</v>
      </c>
      <c r="AE65">
        <f t="shared" si="8"/>
        <v>0</v>
      </c>
      <c r="AF65">
        <f t="shared" si="9"/>
        <v>0</v>
      </c>
      <c r="AG65">
        <v>1</v>
      </c>
      <c r="AM65">
        <f t="shared" si="10"/>
        <v>0</v>
      </c>
      <c r="AN65">
        <f t="shared" si="11"/>
        <v>0</v>
      </c>
      <c r="AO65" t="s">
        <v>131</v>
      </c>
      <c r="AP65" t="s">
        <v>132</v>
      </c>
      <c r="AQ65" s="11" t="s">
        <v>49</v>
      </c>
    </row>
    <row r="66" spans="1:43" x14ac:dyDescent="0.25">
      <c r="A66" s="2" t="s">
        <v>182</v>
      </c>
      <c r="B66" s="1" t="s">
        <v>38</v>
      </c>
      <c r="C66" s="1" t="s">
        <v>183</v>
      </c>
      <c r="D66" t="s">
        <v>184</v>
      </c>
      <c r="E66" t="s">
        <v>96</v>
      </c>
      <c r="F66">
        <v>5</v>
      </c>
      <c r="G66">
        <v>0</v>
      </c>
      <c r="H66">
        <f t="shared" si="0"/>
        <v>0</v>
      </c>
      <c r="I66">
        <f t="shared" si="1"/>
        <v>0</v>
      </c>
      <c r="J66">
        <f t="shared" si="2"/>
        <v>0</v>
      </c>
      <c r="K66">
        <v>0</v>
      </c>
      <c r="L66">
        <f t="shared" si="3"/>
        <v>0</v>
      </c>
      <c r="N66">
        <v>1</v>
      </c>
      <c r="O66">
        <f t="shared" si="4"/>
        <v>0</v>
      </c>
      <c r="Z66">
        <f t="shared" si="5"/>
        <v>0</v>
      </c>
      <c r="AA66">
        <f t="shared" si="6"/>
        <v>0</v>
      </c>
      <c r="AB66">
        <f t="shared" si="7"/>
        <v>0</v>
      </c>
      <c r="AD66">
        <v>21</v>
      </c>
      <c r="AE66">
        <f t="shared" si="8"/>
        <v>0</v>
      </c>
      <c r="AF66">
        <f t="shared" si="9"/>
        <v>0</v>
      </c>
      <c r="AG66">
        <v>1</v>
      </c>
      <c r="AM66">
        <f t="shared" si="10"/>
        <v>0</v>
      </c>
      <c r="AN66">
        <f t="shared" si="11"/>
        <v>0</v>
      </c>
      <c r="AO66" t="s">
        <v>131</v>
      </c>
      <c r="AP66" t="s">
        <v>132</v>
      </c>
      <c r="AQ66" s="11" t="s">
        <v>49</v>
      </c>
    </row>
    <row r="67" spans="1:43" x14ac:dyDescent="0.25">
      <c r="A67" s="15"/>
      <c r="B67" s="16"/>
      <c r="C67" s="16"/>
      <c r="D67" s="17"/>
      <c r="E67" s="17"/>
      <c r="F67" s="17"/>
      <c r="G67" s="17"/>
      <c r="H67" s="35" t="s">
        <v>185</v>
      </c>
      <c r="I67" s="35"/>
      <c r="J67" s="17">
        <f>J9+J18+J21+J24+J26+J42</f>
        <v>0</v>
      </c>
      <c r="K67" s="17"/>
      <c r="L67" s="17"/>
      <c r="M67" s="17"/>
    </row>
    <row r="68" spans="1:43" x14ac:dyDescent="0.25">
      <c r="A68" s="18" t="s">
        <v>50</v>
      </c>
    </row>
    <row r="69" spans="1:43" ht="0" hidden="1" customHeight="1" x14ac:dyDescent="0.25">
      <c r="A69" s="36"/>
      <c r="B69" s="37"/>
      <c r="C69" s="37"/>
      <c r="D69" s="38"/>
      <c r="E69" s="38"/>
      <c r="F69" s="38"/>
      <c r="G69" s="38"/>
      <c r="H69" s="38"/>
      <c r="I69" s="38"/>
      <c r="J69" s="38"/>
      <c r="K69" s="38"/>
      <c r="L69" s="38"/>
      <c r="M69" s="38"/>
    </row>
  </sheetData>
  <sheetProtection formatCells="0" formatColumns="0" formatRows="0" insertColumns="0" insertRows="0" insertHyperlinks="0" deleteColumns="0" deleteRows="0" sort="0" autoFilter="0" pivotTables="0"/>
  <mergeCells count="48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20:M20"/>
    <mergeCell ref="D23:M23"/>
    <mergeCell ref="D28:M28"/>
    <mergeCell ref="D30:M30"/>
    <mergeCell ref="D33:M33"/>
    <mergeCell ref="D37:M37"/>
    <mergeCell ref="D39:M39"/>
    <mergeCell ref="D41:M41"/>
    <mergeCell ref="D44:M44"/>
    <mergeCell ref="D45:M45"/>
    <mergeCell ref="D47:M47"/>
    <mergeCell ref="H67:I67"/>
    <mergeCell ref="A69:M69"/>
    <mergeCell ref="D49:M49"/>
    <mergeCell ref="D51:M51"/>
    <mergeCell ref="D53:M53"/>
    <mergeCell ref="D55:M55"/>
    <mergeCell ref="D59:M59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3" workbookViewId="0">
      <selection sqref="A1:I1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0.332031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186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5">
      <c r="A2" s="86" t="s">
        <v>1</v>
      </c>
      <c r="B2" s="87"/>
      <c r="C2" s="34" t="s">
        <v>224</v>
      </c>
      <c r="D2" s="20"/>
      <c r="E2" s="20" t="s">
        <v>3</v>
      </c>
      <c r="F2" s="20"/>
      <c r="G2" s="20"/>
      <c r="H2" s="20" t="s">
        <v>187</v>
      </c>
      <c r="I2" s="22"/>
    </row>
    <row r="3" spans="1:9" ht="25.5" customHeight="1" x14ac:dyDescent="0.25">
      <c r="A3" s="88" t="s">
        <v>4</v>
      </c>
      <c r="B3" s="37"/>
      <c r="C3" s="1" t="s">
        <v>5</v>
      </c>
      <c r="D3" s="1"/>
      <c r="E3" s="1" t="s">
        <v>7</v>
      </c>
      <c r="F3" s="1"/>
      <c r="G3" s="1"/>
      <c r="H3" s="1" t="s">
        <v>187</v>
      </c>
      <c r="I3" s="23"/>
    </row>
    <row r="4" spans="1:9" ht="25.5" customHeight="1" x14ac:dyDescent="0.25">
      <c r="A4" s="88" t="s">
        <v>8</v>
      </c>
      <c r="B4" s="37"/>
      <c r="C4" s="33" t="s">
        <v>225</v>
      </c>
      <c r="D4" s="1"/>
      <c r="E4" s="1" t="s">
        <v>10</v>
      </c>
      <c r="F4" s="1"/>
      <c r="G4" s="1"/>
      <c r="H4" s="1" t="s">
        <v>187</v>
      </c>
      <c r="I4" s="23"/>
    </row>
    <row r="5" spans="1:9" ht="25.5" customHeight="1" x14ac:dyDescent="0.25">
      <c r="A5" s="88" t="s">
        <v>6</v>
      </c>
      <c r="B5" s="37"/>
      <c r="C5" s="1"/>
      <c r="D5" s="1"/>
      <c r="E5" s="1" t="s">
        <v>9</v>
      </c>
      <c r="F5" s="1"/>
      <c r="G5" s="1"/>
      <c r="H5" s="1" t="s">
        <v>188</v>
      </c>
      <c r="I5" s="24">
        <v>32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189</v>
      </c>
      <c r="I6" s="25"/>
    </row>
    <row r="7" spans="1:9" ht="25.5" customHeight="1" x14ac:dyDescent="0.25">
      <c r="A7" s="83" t="s">
        <v>190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191</v>
      </c>
      <c r="B8" s="78" t="s">
        <v>192</v>
      </c>
      <c r="C8" s="79"/>
      <c r="D8" s="31" t="s">
        <v>193</v>
      </c>
      <c r="E8" s="78" t="s">
        <v>194</v>
      </c>
      <c r="F8" s="79"/>
      <c r="G8" s="31" t="s">
        <v>195</v>
      </c>
      <c r="H8" s="78" t="s">
        <v>196</v>
      </c>
      <c r="I8" s="79"/>
    </row>
    <row r="9" spans="1:9" ht="15" x14ac:dyDescent="0.25">
      <c r="A9" s="80" t="s">
        <v>197</v>
      </c>
      <c r="B9" s="27" t="s">
        <v>198</v>
      </c>
      <c r="C9" s="28">
        <f>SUM('Stavební rozpočet'!R9:R66)</f>
        <v>0</v>
      </c>
      <c r="D9" s="64" t="s">
        <v>199</v>
      </c>
      <c r="E9" s="65"/>
      <c r="F9" s="28">
        <v>0</v>
      </c>
      <c r="G9" s="64" t="s">
        <v>200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rozpočet'!S9:S66)</f>
        <v>0</v>
      </c>
      <c r="D10" s="64" t="s">
        <v>201</v>
      </c>
      <c r="E10" s="65"/>
      <c r="F10" s="28">
        <v>0</v>
      </c>
      <c r="G10" s="64" t="s">
        <v>202</v>
      </c>
      <c r="H10" s="65"/>
      <c r="I10" s="28">
        <v>0</v>
      </c>
    </row>
    <row r="11" spans="1:9" ht="15" x14ac:dyDescent="0.25">
      <c r="A11" s="80" t="s">
        <v>203</v>
      </c>
      <c r="B11" s="27" t="s">
        <v>198</v>
      </c>
      <c r="C11" s="28">
        <f>SUM('Stavební rozpočet'!T9:T66)</f>
        <v>0</v>
      </c>
      <c r="D11" s="64" t="s">
        <v>204</v>
      </c>
      <c r="E11" s="65"/>
      <c r="F11" s="28">
        <v>0</v>
      </c>
      <c r="G11" s="64" t="s">
        <v>205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rozpočet'!U9:U66)</f>
        <v>0</v>
      </c>
      <c r="D12" s="64"/>
      <c r="E12" s="65"/>
      <c r="F12" s="28">
        <v>0</v>
      </c>
      <c r="G12" s="64" t="s">
        <v>206</v>
      </c>
      <c r="H12" s="65"/>
      <c r="I12" s="28">
        <v>0</v>
      </c>
    </row>
    <row r="13" spans="1:9" ht="15" x14ac:dyDescent="0.25">
      <c r="A13" s="80" t="s">
        <v>207</v>
      </c>
      <c r="B13" s="27" t="s">
        <v>198</v>
      </c>
      <c r="C13" s="28">
        <f>SUM('Stavební rozpočet'!V9:V66)</f>
        <v>0</v>
      </c>
      <c r="D13" s="64"/>
      <c r="E13" s="65"/>
      <c r="F13" s="28">
        <v>0</v>
      </c>
      <c r="G13" s="64" t="s">
        <v>208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rozpočet'!W9:W66)</f>
        <v>0</v>
      </c>
      <c r="D14" s="64"/>
      <c r="E14" s="65"/>
      <c r="F14" s="28">
        <v>0</v>
      </c>
      <c r="G14" s="64" t="s">
        <v>209</v>
      </c>
      <c r="H14" s="65"/>
      <c r="I14" s="28">
        <v>0</v>
      </c>
    </row>
    <row r="15" spans="1:9" ht="15.6" x14ac:dyDescent="0.25">
      <c r="A15" s="76" t="s">
        <v>124</v>
      </c>
      <c r="B15" s="65"/>
      <c r="C15" s="28">
        <f>SUM('Stavební rozpočet'!X9:X66)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210</v>
      </c>
      <c r="B16" s="65"/>
      <c r="C16" s="28">
        <f>SUM('Stavební rozpočet'!P9:P66)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211</v>
      </c>
      <c r="B17" s="65"/>
      <c r="C17" s="28">
        <f>SUM(C9:C16)</f>
        <v>0</v>
      </c>
      <c r="D17" s="76" t="s">
        <v>212</v>
      </c>
      <c r="E17" s="77"/>
      <c r="F17" s="28">
        <f>SUM(F9:F16)</f>
        <v>0</v>
      </c>
      <c r="G17" s="76" t="s">
        <v>213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214</v>
      </c>
      <c r="E18" s="77"/>
      <c r="F18" s="28">
        <v>0</v>
      </c>
      <c r="G18" s="76" t="s">
        <v>215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216</v>
      </c>
      <c r="B22" s="67"/>
      <c r="C22" s="29">
        <f>SUM('Stavební rozpočet'!Z10:Z66)*(1-C18/100)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217</v>
      </c>
      <c r="B23" s="67"/>
      <c r="C23" s="29">
        <f>SUM('Stavební rozpočet'!AA10:AA66)*(1-C18/100)</f>
        <v>0</v>
      </c>
      <c r="D23" s="66" t="s">
        <v>218</v>
      </c>
      <c r="E23" s="67"/>
      <c r="F23" s="29">
        <f>ROUND(C23*(15/100),2)</f>
        <v>0</v>
      </c>
      <c r="G23" s="66" t="s">
        <v>219</v>
      </c>
      <c r="H23" s="67"/>
      <c r="I23" s="29">
        <f>SUM(C22:C24)</f>
        <v>0</v>
      </c>
    </row>
    <row r="24" spans="1:9" ht="15.6" x14ac:dyDescent="0.25">
      <c r="A24" s="66" t="s">
        <v>220</v>
      </c>
      <c r="B24" s="67"/>
      <c r="C24" s="29">
        <f>SUM('Stavební rozpočet'!AB10:AB66)*(1-C18/100)+(F17+I17+F18+I18+I19+I20)</f>
        <v>0</v>
      </c>
      <c r="D24" s="66" t="s">
        <v>221</v>
      </c>
      <c r="E24" s="67"/>
      <c r="F24" s="29">
        <f>ROUND(C24*(21/100),2)</f>
        <v>0</v>
      </c>
      <c r="G24" s="66" t="s">
        <v>222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223</v>
      </c>
      <c r="B30" s="74"/>
      <c r="C30" s="75"/>
      <c r="D30" s="73" t="s">
        <v>223</v>
      </c>
      <c r="E30" s="74"/>
      <c r="F30" s="75"/>
      <c r="G30" s="73" t="s">
        <v>223</v>
      </c>
      <c r="H30" s="74"/>
      <c r="I30" s="75"/>
    </row>
    <row r="31" spans="1:9" ht="15" x14ac:dyDescent="0.25">
      <c r="A31" s="32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III_11_UL. POD RUBANISKY</dc:title>
  <dc:subject/>
  <dc:creator>Verlag Dashőfer, s.r.o.</dc:creator>
  <cp:keywords/>
  <dc:description/>
  <cp:lastModifiedBy>Štěpančíková Taťána, Ing.</cp:lastModifiedBy>
  <cp:lastPrinted>2023-10-24T11:43:15Z</cp:lastPrinted>
  <dcterms:created xsi:type="dcterms:W3CDTF">2023-08-22T12:34:24Z</dcterms:created>
  <dcterms:modified xsi:type="dcterms:W3CDTF">2024-07-25T09:06:03Z</dcterms:modified>
  <cp:category/>
</cp:coreProperties>
</file>